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gccat-my.sharepoint.com/personal/agarcial_fgc_cat/Documents/Valoració ONG AAPP/2021/"/>
    </mc:Choice>
  </mc:AlternateContent>
  <xr:revisionPtr revIDLastSave="1" documentId="8_{CDEAC591-5D84-45FF-B4F7-833FF0503D72}" xr6:coauthVersionLast="47" xr6:coauthVersionMax="47" xr10:uidLastSave="{BFB028AA-8FED-4C25-8A45-9AFE67941BF8}"/>
  <bookViews>
    <workbookView xWindow="0" yWindow="0" windowWidth="29400" windowHeight="21000" activeTab="4" xr2:uid="{00000000-000D-0000-FFFF-FFFF00000000}"/>
  </bookViews>
  <sheets>
    <sheet name="2017" sheetId="2" r:id="rId1"/>
    <sheet name="2018" sheetId="4" r:id="rId2"/>
    <sheet name="2019" sheetId="5" r:id="rId3"/>
    <sheet name="2020" sheetId="6" r:id="rId4"/>
    <sheet name="2021" sheetId="7" r:id="rId5"/>
  </sheets>
  <definedNames>
    <definedName name="_xlnm.Print_Area" localSheetId="0">'2017'!$A$1:$E$43</definedName>
    <definedName name="_xlnm.Print_Area" localSheetId="1">'2018'!$A$1:$E$54</definedName>
    <definedName name="_xlnm.Print_Area" localSheetId="2">'2019'!$A$1:$E$69</definedName>
    <definedName name="_xlnm.Print_Area" localSheetId="3">'2020'!$A$1:$E$69</definedName>
    <definedName name="_xlnm.Print_Area" localSheetId="4">'2021'!$A$1:$E$91</definedName>
    <definedName name="_xlnm.Print_Titles" localSheetId="0">'2017'!$1:$10</definedName>
    <definedName name="_xlnm.Print_Titles" localSheetId="1">'2018'!$1:$10</definedName>
    <definedName name="_xlnm.Print_Titles" localSheetId="2">'2019'!$1:$10</definedName>
    <definedName name="_xlnm.Print_Titles" localSheetId="3">'2020'!$1:$10</definedName>
    <definedName name="_xlnm.Print_Titles" localSheetId="4">'2021'!$1:$10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7" l="1"/>
  <c r="E18" i="7"/>
  <c r="E64" i="6" l="1"/>
  <c r="E89" i="7" s="1"/>
  <c r="E14" i="6"/>
  <c r="E17" i="5" l="1"/>
  <c r="E25" i="5" l="1"/>
  <c r="E56" i="5" l="1"/>
  <c r="E55" i="5"/>
  <c r="E54" i="5"/>
  <c r="E53" i="5"/>
  <c r="E52" i="5"/>
  <c r="E51" i="5"/>
  <c r="E50" i="5"/>
  <c r="E49" i="5"/>
  <c r="E48" i="5"/>
  <c r="E47" i="5"/>
  <c r="E46" i="5"/>
  <c r="E45" i="5"/>
  <c r="E44" i="5"/>
  <c r="E20" i="5" l="1"/>
  <c r="E65" i="5" s="1"/>
  <c r="E67" i="6" l="1"/>
  <c r="E88" i="7"/>
  <c r="E46" i="4"/>
  <c r="E12" i="4" l="1"/>
  <c r="E15" i="4"/>
  <c r="E16" i="4"/>
  <c r="E53" i="4" l="1"/>
  <c r="E87" i="7" s="1"/>
  <c r="E35" i="2"/>
  <c r="E34" i="2"/>
  <c r="E31" i="2"/>
  <c r="E21" i="2"/>
  <c r="E22" i="2"/>
  <c r="E18" i="2"/>
  <c r="E41" i="2"/>
  <c r="E27" i="2"/>
  <c r="E26" i="2"/>
  <c r="E33" i="2"/>
  <c r="E30" i="2"/>
  <c r="E20" i="2"/>
  <c r="E15" i="2"/>
  <c r="E14" i="2"/>
  <c r="E24" i="2"/>
  <c r="E19" i="2"/>
  <c r="E17" i="2"/>
  <c r="E39" i="2"/>
  <c r="E38" i="2"/>
  <c r="E11" i="2"/>
  <c r="E32" i="2"/>
  <c r="E37" i="2"/>
  <c r="E40" i="2"/>
  <c r="E25" i="2"/>
  <c r="E29" i="2"/>
  <c r="E66" i="6" l="1"/>
  <c r="E67" i="5"/>
  <c r="E43" i="2"/>
  <c r="E86" i="7" s="1"/>
  <c r="E90" i="7" s="1"/>
  <c r="E91" i="7" s="1"/>
  <c r="E65" i="6" l="1"/>
  <c r="E68" i="6" s="1"/>
  <c r="E69" i="6" s="1"/>
  <c r="E66" i="5"/>
  <c r="E68" i="5" s="1"/>
  <c r="E69" i="5" s="1"/>
</calcChain>
</file>

<file path=xl/sharedStrings.xml><?xml version="1.0" encoding="utf-8"?>
<sst xmlns="http://schemas.openxmlformats.org/spreadsheetml/2006/main" count="1067" uniqueCount="379">
  <si>
    <t>Beques per alumnes de les escoles de fora de l'àrea metropolitana de Barcelona. Producte "Tren de l'Ensenyament"</t>
  </si>
  <si>
    <t>Beques per alumnes de les escoles de l'àrea metropolitana de Barcelona. Producte "Tren de l'Ensenyament"</t>
  </si>
  <si>
    <t>Cessió d'espais Centre d'Esport Adaptat de La Molina</t>
  </si>
  <si>
    <t>Facilitar l'accés gratuït als trens d'horari comercial als participants de la caminada solidària perquè puguin retornar a la ciutat de Manresa amb el Cremallera de Montserrat i el Tren d'FGC.</t>
  </si>
  <si>
    <t>Posar a disposició de l'ASPCat els espais de les seves estacions que siguin necessaris per a la instal·lació i manteniment de les MAPs objecte del conveni.</t>
  </si>
  <si>
    <t>Cessió de suports publicitaris.</t>
  </si>
  <si>
    <t>Cessió, sense contrapartida econòmica, de suports publicitaris a les tertúlies de trens que li siguin requerits, en funció de la disponibilitat i ocupació dels suports.</t>
  </si>
  <si>
    <t>Cessió d'un cotxe d'un tren a B-V per a informació del número d'atenció a les dones maltractades</t>
  </si>
  <si>
    <t>Pallapupas</t>
  </si>
  <si>
    <t>Ballet de Catalunya</t>
  </si>
  <si>
    <t>ÀREA</t>
  </si>
  <si>
    <t>ENTITAT</t>
  </si>
  <si>
    <t>CONCEPTE</t>
  </si>
  <si>
    <t>VALORACIÓ</t>
  </si>
  <si>
    <t>Col·laboració amb entitats socials sense ànim de lucre registrades i administracions públiques en el marc de la responsabilitat social</t>
  </si>
  <si>
    <t>ANY</t>
  </si>
  <si>
    <t>Cessió espai per monitors informació horaris busos a clients d'FGC - 3 mesos</t>
  </si>
  <si>
    <t>FGC Operadora</t>
  </si>
  <si>
    <t>FGC Turisme i Muntanya</t>
  </si>
  <si>
    <t>Comunicació Corporativa</t>
  </si>
  <si>
    <t>Descompte del 50% en els forfet de les estacions d'Espot i Portainé per a la realització de l'esdeveniment de "La Milla Vertical d'Àreu"</t>
  </si>
  <si>
    <t>Allotjament i descomptes en el forfet per a la realització de l'esdeveniment "Matxicots"</t>
  </si>
  <si>
    <t>Cessió espai per lliurament bolígraf solidari</t>
  </si>
  <si>
    <t>Consell nacional de la Joventut</t>
  </si>
  <si>
    <t>Amics de la gent gran</t>
  </si>
  <si>
    <t>Embassa't</t>
  </si>
  <si>
    <t>Departament Interior</t>
  </si>
  <si>
    <t>Departament de Salut</t>
  </si>
  <si>
    <t>Plataforma per la llengua</t>
  </si>
  <si>
    <t>Departament d'Enseyament</t>
  </si>
  <si>
    <t>Insitut Municipal d'Educació</t>
  </si>
  <si>
    <t>Associació Play And Train</t>
  </si>
  <si>
    <t>Club Amics Atletisme Bagà</t>
  </si>
  <si>
    <t>Ajuntament d'Àreu</t>
  </si>
  <si>
    <t>Ajuntament de Rialp</t>
  </si>
  <si>
    <t>Acció contra la fam</t>
  </si>
  <si>
    <t>Fundació Josep Carreras</t>
  </si>
  <si>
    <t>Salut i Família</t>
  </si>
  <si>
    <t>Fundació Pere Tarrés</t>
  </si>
  <si>
    <t>Institut Català de les Empreses Culturals</t>
  </si>
  <si>
    <t>Fundació Disgrup</t>
  </si>
  <si>
    <t>Auditori Sant Cugat</t>
  </si>
  <si>
    <t>Auditori Sant Cugat: petits camaleons</t>
  </si>
  <si>
    <t>Institut Català de la Dona</t>
  </si>
  <si>
    <t>Àrea Metropolitana de Barcelona</t>
  </si>
  <si>
    <t>Centre Cultural Terrassa: Priscila Musical</t>
  </si>
  <si>
    <t>Bastoners de Terrassa</t>
  </si>
  <si>
    <t>Centre Terrassa: Mahler</t>
  </si>
  <si>
    <t>Centre Terrassa: Inrodans</t>
  </si>
  <si>
    <t>Departament d'Empresa (artesania)</t>
  </si>
  <si>
    <t>Departament d'Empresa (comerç just)</t>
  </si>
  <si>
    <t>Fundació Aspasim: Correm junts - Milla Solidària de Sarrià</t>
  </si>
  <si>
    <t>Fundació cultural Terrassa</t>
  </si>
  <si>
    <t>Fundació Internacional de la Artrosi</t>
  </si>
  <si>
    <t>Fundació World Nature 2018: Salvem els Boscos</t>
  </si>
  <si>
    <t>Associació contra l'Anorexia i la Bulímia</t>
  </si>
  <si>
    <t>Total 2017</t>
  </si>
  <si>
    <t>Total 2018</t>
  </si>
  <si>
    <t>Casa Nostra Casa Vostra</t>
  </si>
  <si>
    <t>Intermon Oxfam</t>
  </si>
  <si>
    <t>Cessió de material per realització esdeveniment "Moixeru Trail"</t>
  </si>
  <si>
    <t>Academia Cinema Català</t>
  </si>
  <si>
    <t>Cessió d'espais Tertúlia per a la divulgació del cinema Catala.</t>
  </si>
  <si>
    <t>Cessió d'espais Tertúlia per anunciar la gala d'entrega de premis del Cinema Català.</t>
  </si>
  <si>
    <t>Cessió d'espais Tertúlia per la difusió del cartell de programació del Centre cultural.</t>
  </si>
  <si>
    <t>Cessió d'espais Tertúlia per la campanya de Sant Jordi. Roses contra l'oblid.</t>
  </si>
  <si>
    <t>Cessió d'espais Tertúlia per el reclutament de socis.</t>
  </si>
  <si>
    <t>Cessió d'espais Tertúlia per fer conèixer la trobada internacional de bastoners amb seu a Terrassa.</t>
  </si>
  <si>
    <t>Cessió d'espais Tertúlia per el reclutaments de socis i fons.</t>
  </si>
  <si>
    <t>Cessió d'espais Tertúlia a través d'un conveni amb l'entitat.</t>
  </si>
  <si>
    <t>Cessió d'espais Tertúlia per a la divulgació del Ballet a Catalunya i els espectacles en cartellera.</t>
  </si>
  <si>
    <t>Cessió d'espais Tertúlia per la Generalitat de Catalunya en les que es proclama una campanya a favor del comerç just i responsable amb el petit comerç.</t>
  </si>
  <si>
    <t>Cessió d'espais Tertúlia per la Generalitat de Catalunya en les que es proclama una campanya de recolzament per l'artesania.</t>
  </si>
  <si>
    <t>Cessió d'espais Tertúlia per el reclutaments de voluntaris.</t>
  </si>
  <si>
    <t>Cessió d'espais Tertúlia per donar a conèixer la convenció per a la prevenció i el recolzament pels malalts d'artrosi.</t>
  </si>
  <si>
    <t>Cessió d'espais Tertúlia per a una acció concreta de l'entitat en la que s'organitza una cursa amb la finalitat de recaptar fons solidaris.</t>
  </si>
  <si>
    <t>Cessió d'espais Tertúlia  en les que es proclama una campanya solidaria per a la conscienciació del ampar dels refugiats.</t>
  </si>
  <si>
    <t>Cessió d'espais Tertúlia per la Generalitat de Catalunya en les que es proclama una campanya per la joventut.</t>
  </si>
  <si>
    <t>Centre cultural Terrassa</t>
  </si>
  <si>
    <t>Cessió de suports publicitaris per 3 campanyes de promoció de la llengua.</t>
  </si>
  <si>
    <t>Centre Excursionista de catalunya</t>
  </si>
  <si>
    <t>Cessió espais per promoció cursa Collserola i ús del transport públic per accedir-hi</t>
  </si>
  <si>
    <t>Universitat Politècnica de Catalunya</t>
  </si>
  <si>
    <t>Cessió espai La Floreta per exposició projecte habitatge públic d'aquesta població</t>
  </si>
  <si>
    <t>Cessió d'espais ESTACIÓ-VINIL per el reclutaments de socis i fons.</t>
  </si>
  <si>
    <t>Cessió d'espais ESTACIÓ VINILa través d'un conveni amb l'entitat.</t>
  </si>
  <si>
    <t>Projecte Home</t>
  </si>
  <si>
    <t>Cessió d'espais Tertúlia per la difusió del cartell de programació d'un esdeveniment en concret de l'entitat per recollir fons.</t>
  </si>
  <si>
    <t>Mar de somnis</t>
  </si>
  <si>
    <t>Agència Catalana del Cinema</t>
  </si>
  <si>
    <t>Cessió d'espais per a la divulgació de l'entrega dels premis GAUDí</t>
  </si>
  <si>
    <t xml:space="preserve">Cessió espai per monitors informació horaris busos a clients d'FGC </t>
  </si>
  <si>
    <t>Relacions Públiques</t>
  </si>
  <si>
    <t>Projecte Home Catalunya</t>
  </si>
  <si>
    <t>Sonrisas de Bombay</t>
  </si>
  <si>
    <t xml:space="preserve">Campanya de sensibilització i captació de fons per la desigualtat de gènere </t>
  </si>
  <si>
    <t>Fundació Cultural Privada Caixa Terrassa</t>
  </si>
  <si>
    <t>Federació Catalana Entitats contra el Càncer (FECEC)</t>
  </si>
  <si>
    <t>Activitats familiars, musica en directe, activitats lúdiques, etc. per persones que han superat la malaltia</t>
  </si>
  <si>
    <t>Fundació Amics de la Gent Gran</t>
  </si>
  <si>
    <t>Associació Pallapupas</t>
  </si>
  <si>
    <t>Cessió d'espais Tertúlia per el reclutaments de socis i fons. Campanya Pallapupes</t>
  </si>
  <si>
    <t>Associació Sabadell Sona Jove</t>
  </si>
  <si>
    <t>Cessió d'espais Tertúlia per al foment de la música en directe a Sabadell. Campanya "Embassa't"</t>
  </si>
  <si>
    <t>TSR Territori Socialment Responsable</t>
  </si>
  <si>
    <t>Agència Catalana de l'Aigua</t>
  </si>
  <si>
    <t>Campanya de sensibilització tovalloletes humides</t>
  </si>
  <si>
    <t>Associació Salut i Familia</t>
  </si>
  <si>
    <t>Campanya d'advocacia a favor de que les necessitats de les famílies i les persones vulnerables</t>
  </si>
  <si>
    <t>Generalitat de Catalunya</t>
  </si>
  <si>
    <t>Cessió de 6 UT per la col·locació de vinils als vidres per a la campanya de foment de la lectura "Llibrèfils"</t>
  </si>
  <si>
    <t>Aldees Infantils SOS Catalunya</t>
  </si>
  <si>
    <t xml:space="preserve">Repartiment de flyers per a la difusió i captació de recursos </t>
  </si>
  <si>
    <t xml:space="preserve">Fundació 1859 Caixa Sabadell </t>
  </si>
  <si>
    <t xml:space="preserve">Instal·lació d’un suport publicitari (pop-up) del Fresc Festival Sabadell 2019 </t>
  </si>
  <si>
    <t>campanya de sensibilització i captació de fons</t>
  </si>
  <si>
    <t>Escola Municipal de Música i Conservatori</t>
  </si>
  <si>
    <t>Concert dia de la música</t>
  </si>
  <si>
    <t>IDIBELL – Institut d´Investigació Biomèdica de Bellvitge</t>
  </si>
  <si>
    <t>Campanya de recaptació de fons per la investigació.</t>
  </si>
  <si>
    <t>Cessió d'espais tertúlies+cotxe vinilat per a la campanya de foment del desenvolupament sostenible "edificis Positius"</t>
  </si>
  <si>
    <t>Hospital de Sant Joan de Déu</t>
  </si>
  <si>
    <t>62 T-visites per la cursa vertical</t>
  </si>
  <si>
    <t>sor Lucia</t>
  </si>
  <si>
    <t>25 T-visita per una sortida de projecte social</t>
  </si>
  <si>
    <t>Residència del Convent de la Santa Clara</t>
  </si>
  <si>
    <t>21 T-visita per a una visita a Montserrat</t>
  </si>
  <si>
    <t xml:space="preserve">Agència Catalana del Patrimoni Cultural </t>
  </si>
  <si>
    <t>51 T-visita per al Projecte Agronautes</t>
  </si>
  <si>
    <t>Diferència amb contracte programa (50.000 € / any)</t>
  </si>
  <si>
    <t>Cessió de suports publicitaris per la campany de promoció de la llengua del mes de maig 2019</t>
  </si>
  <si>
    <t>Institut Català de les Empreses Culturals (ICEC)</t>
  </si>
  <si>
    <t>Cessió de 10 Opis per a promoció de la cursa Collserola durant dues setmanes</t>
  </si>
  <si>
    <t>Fundació Ballet de Catalunya</t>
  </si>
  <si>
    <t>Campanya gala Liceu</t>
  </si>
  <si>
    <t>Fundació Pasqual Maragall</t>
  </si>
  <si>
    <t>Campanya sensibilització</t>
  </si>
  <si>
    <t>Campanya "boli solidari" captació fons</t>
  </si>
  <si>
    <t>OAFI Foundation</t>
  </si>
  <si>
    <t>Campanya Congrés Internacional de Pacients amb Artrosi</t>
  </si>
  <si>
    <t>Campanya tertúlies refugiats</t>
  </si>
  <si>
    <t>Centre Excursionista de Catalunya</t>
  </si>
  <si>
    <t>Campanya difusió activitats</t>
  </si>
  <si>
    <t>Setmana Responsabilitat Social</t>
  </si>
  <si>
    <t>Difusió setmana de la responsabilitat social</t>
  </si>
  <si>
    <t>ASPID</t>
  </si>
  <si>
    <t xml:space="preserve">Sortida de lleure en el marc del programa t’intervenció socioeducatiu GINJOL </t>
  </si>
  <si>
    <t>Fundació Verge Blanca</t>
  </si>
  <si>
    <t xml:space="preserve">Desplaçament casal d'estiu projecte Vacances per Créixer </t>
  </si>
  <si>
    <t>Escola Auró</t>
  </si>
  <si>
    <t>143 T-visita per al Projecte Agronautes</t>
  </si>
  <si>
    <t xml:space="preserve">Institut Camps Blancs </t>
  </si>
  <si>
    <t>38 T-visita per al Projecte Agronautes</t>
  </si>
  <si>
    <t>Convent de Santa Clara</t>
  </si>
  <si>
    <t>Visita  a Montserrat - Programa Invulnerables, Obra Social La Caixa</t>
  </si>
  <si>
    <t>Visita Institut Català de la Retina - Programa Invulnerables, Obra Social La Caixa</t>
  </si>
  <si>
    <t>Total 2019</t>
  </si>
  <si>
    <t>Total 2017 + 2018 + 2019</t>
  </si>
  <si>
    <t>Refugees Welcome Foundation</t>
  </si>
  <si>
    <t>Academia catalana del cinema</t>
  </si>
  <si>
    <t xml:space="preserve">cessió d'espais tertúlies a 3UT's i 2 opis lluminosos per tal de difondre la cultura i el cinema a través dels premis Gaudí 
</t>
  </si>
  <si>
    <t>Cessió d'espais Tertúlia a 4 UT's per la difusió d'un esdeveniment en concret de l'entitat per recollir fons</t>
  </si>
  <si>
    <t>Fundació nen de deu</t>
  </si>
  <si>
    <t xml:space="preserve">Campanya per fer créixer l'autonomia de les persones amb discapacitats </t>
  </si>
  <si>
    <t xml:space="preserve">Intermon </t>
  </si>
  <si>
    <t>Campanya de recaptació de fons per la potabilització de l'aigua al tercer món</t>
  </si>
  <si>
    <t>SETEM</t>
  </si>
  <si>
    <t>Difusió de la campànya "roba estesa"</t>
  </si>
  <si>
    <t>Giving Tuesday</t>
  </si>
  <si>
    <t xml:space="preserve">Campanya de sensibilització </t>
  </si>
  <si>
    <t>Cessió de suports publicitaris per la campany de promoció de la llengua del mes de novembre 2019.</t>
  </si>
  <si>
    <t>CLASIFICACIÓ</t>
  </si>
  <si>
    <t>Cessió espais físics</t>
  </si>
  <si>
    <t>Altres conceptes</t>
  </si>
  <si>
    <t>Desplaçaments línies</t>
  </si>
  <si>
    <t>Cessió espais publicitaris</t>
  </si>
  <si>
    <t>CLASIFICACCIÓ</t>
  </si>
  <si>
    <t>Col·laboració amb entitats socials sense ànim de lucre registrades i sector públic en el marc de la responsabilitat social</t>
  </si>
  <si>
    <t>Totatl 2019</t>
  </si>
  <si>
    <t xml:space="preserve">Hospital de Campdevànol </t>
  </si>
  <si>
    <t>Cessio de material en desús del dispensari de Vall de Núria</t>
  </si>
  <si>
    <t>Cessió de materials en desús</t>
  </si>
  <si>
    <t xml:space="preserve">Informàtica corporativa i Organització i Sistemes </t>
  </si>
  <si>
    <t xml:space="preserve">Associació de Noves Tecnologies de Girona </t>
  </si>
  <si>
    <t>Cessió de 6 tablets per els malalts de COVID19 en el marc de la campanya de recollida de dispositius (tablets) per posar a disposició dels Hospitals Trueta i Santa Caterina de Girona</t>
  </si>
  <si>
    <t>Cessió d'espai en la web corporativa</t>
  </si>
  <si>
    <t>Cessió d'espai en la web "iniciatives solidaries"</t>
  </si>
  <si>
    <t>Fundació la Roda</t>
  </si>
  <si>
    <t>Sant Joan de Deu</t>
  </si>
  <si>
    <t>Fundació privada Kalida</t>
  </si>
  <si>
    <t>Fundació Convent de Santa Clara</t>
  </si>
  <si>
    <t>Fundació Pere Tarrès</t>
  </si>
  <si>
    <t>Fundació La Caixa</t>
  </si>
  <si>
    <t>Banc de Sangi Teixits</t>
  </si>
  <si>
    <t>Cessió d'espai en la web "iniciatives solidaries": JoActuoxVoluntariat</t>
  </si>
  <si>
    <t>Fundació Nen Deu</t>
  </si>
  <si>
    <t>Fundació Climent Guitart</t>
  </si>
  <si>
    <t>Aldees infantils Sos Catalunya</t>
  </si>
  <si>
    <t>Ajudem.cat</t>
  </si>
  <si>
    <t>Caritas Catalunya</t>
  </si>
  <si>
    <t>Departament de salut</t>
  </si>
  <si>
    <t>Cessió d'espai a les estacions</t>
  </si>
  <si>
    <t>Institut Català de les empreses culturals (ICEC)</t>
  </si>
  <si>
    <t>AMB</t>
  </si>
  <si>
    <t>TNC</t>
  </si>
  <si>
    <t>Emisió pel "canal entreten" d'FGC</t>
  </si>
  <si>
    <t>Cessió d'espai publicitari</t>
  </si>
  <si>
    <t>Hospital Clínic</t>
  </si>
  <si>
    <t>Orietació juvenil de Terrassa</t>
  </si>
  <si>
    <t>Total 2017 + 2018 + 2019 + 2020</t>
  </si>
  <si>
    <t>Total 2020</t>
  </si>
  <si>
    <t>Suspeses totes les beques de l'any 2020 del Dept. d'Ensenyament i l'IME</t>
  </si>
  <si>
    <t>2 Fonendoscopis, 1 oximetro de pulso, 1 tensiòmetre, 1 termòmetre</t>
  </si>
  <si>
    <t>Bitllets cremallera de Vall de Núria</t>
  </si>
  <si>
    <t>Fundació APIP-ACAM</t>
  </si>
  <si>
    <t>Grup de Dones contra el cancer de Lloret de Mar</t>
  </si>
  <si>
    <t>Bitllets cremallera + Telefèric de Vall de Núria</t>
  </si>
  <si>
    <t>Anul·lat: 50 adults gratuit cremallera+telecabina (Preu 50 x 16,60)</t>
  </si>
  <si>
    <t>Fundació La Gavina</t>
  </si>
  <si>
    <t>Anul·lat: 50 Infants del Raval amb risc d'exclusió social. Cremallera gratuit (preu 19,10)</t>
  </si>
  <si>
    <t>Plataforma d'Educació Social Cruïlla</t>
  </si>
  <si>
    <t>Anul·lat: 37 inf + 11 ad. es cobra preu 10 €  Cost oportunitat→ 159,30 €</t>
  </si>
  <si>
    <t>Anul·lat per covid-19: 155 pax (122 adults i 33 inf.) Preu: 19,10 i 11,60 respectivament)</t>
  </si>
  <si>
    <t>Cessió de suports publicitaris per la campany de promoció de la llengua del mes de maig 2019.</t>
  </si>
  <si>
    <t>3 opis els mesos d'agost i setembre per la publicitat de la temporada</t>
  </si>
  <si>
    <t>Lletres Catalanes (Sector Públic)</t>
  </si>
  <si>
    <t>Emisió pel "canal entreten" d'FGC de la campanya de l'Any Joan Perucho i Any Josep Carner</t>
  </si>
  <si>
    <t>5 opis, 3 vinils (PC+MN+GR) i 4UT's (2 a cada linia) per a la campanya d'Agraïment de la seva campanya solidària d’estiu</t>
  </si>
  <si>
    <t>Llar d'avis d'Ager mitjançant l'Ajuntament d'Àger (sector públic)</t>
  </si>
  <si>
    <t>20 entrades diurnes al COU</t>
  </si>
  <si>
    <t>Entrades gratuïtes</t>
  </si>
  <si>
    <t>Banc de Sang i Teixits</t>
  </si>
  <si>
    <t>Sessió d'espai Provença + Emisió pel "canal entreten" d'FGC (setembre) amb la campanya "1a donació per a cada estació" en col·laboració amb FGC</t>
  </si>
  <si>
    <t>Cessió d'espai físic</t>
  </si>
  <si>
    <t>"La Gavina"</t>
  </si>
  <si>
    <t>18 bitllets pel cremallera de Vall de Nuria, excurció de nens en risc d'exclusió social.</t>
  </si>
  <si>
    <t>Viatges gratuïts</t>
  </si>
  <si>
    <t>Catalunya Contra el Cancer</t>
  </si>
  <si>
    <t>4 opis de campanya de recaptació de socis i fons</t>
  </si>
  <si>
    <t>Creu Roja</t>
  </si>
  <si>
    <t>Tertulies (1UT a cada linia) + vinil de GR, PC i MN + Emisió pel "canal entreten" d'FGC per la campanya de la loteria de la Creu Roja</t>
  </si>
  <si>
    <t>Cinema Lliure</t>
  </si>
  <si>
    <t xml:space="preserve">Emisió pel "canal entreten" d'FGC </t>
  </si>
  <si>
    <t>ACFAMES</t>
  </si>
  <si>
    <t>Tertúlies (1UT a cada linia) per la campanya de suport a la salud mental</t>
  </si>
  <si>
    <t>Salut i Familia</t>
  </si>
  <si>
    <t>Tertúlies (1UT a cada linia) per a la difusió de la campanya "Mares entre dues cultures"</t>
  </si>
  <si>
    <t>Associació contra la Diabetis a Catalunya</t>
  </si>
  <si>
    <t>Tertúlies (1UT a cada linia) + 4 opis per a reclutar socis i recaptació de fons.</t>
  </si>
  <si>
    <t>Cessió d'espais a les estacions per a repartir flyers informatius i reclutar socis (2 setmanes)</t>
  </si>
  <si>
    <t>Banc dels aliments</t>
  </si>
  <si>
    <t>Emisió pel "canal entreten" d'FGC + Cessió d'espai en la web "iniciatives solidaries" per la campanya de reclutament d'aliments pels sectors més desafavorits de la societat.</t>
  </si>
  <si>
    <t>5 opis, 3 vinils (PC+GR+MN) per la campanya "Ajuda’ls a créixer"</t>
  </si>
  <si>
    <t>Eurofirms</t>
  </si>
  <si>
    <t>Vicki Bernadet</t>
  </si>
  <si>
    <t>Fundació Estimia</t>
  </si>
  <si>
    <t>2 vinils a Sarrià per la divulgació del centre de Sarrià</t>
  </si>
  <si>
    <t>Tertúlies (1UT a cada linia) + 9 opis + 1vinil a PC+ Emisió pel "canal entreten" d'FGC + Cessió d'espai en la web "iniciatives solidaries" per a la campanya de Nadal de l'entitat.</t>
  </si>
  <si>
    <t>La Marató</t>
  </si>
  <si>
    <t>Emisió pel "canal entreten" d'FGC + Cessió d'espai en la web "iniciatives solidaries" per la Marató d'enguany amb la temàtica de la "recerca pel Covid".</t>
  </si>
  <si>
    <t xml:space="preserve">Sessió d'espai Provença + Emisió pel "canal entreten" d'FGC + 50T-visites (desembre) amb la campanya "1a donació per a cada estació" en col·laboració amb FGC </t>
  </si>
  <si>
    <t>ICS (sector públic)</t>
  </si>
  <si>
    <t>Premis ( 6 viatges amb el cremallera de Montserrat i dormir i esmorzar al hotel de Vall de Núria) pel concurs de fotografies que va fer l'ICS per la promoció de "V de Vacuna't"</t>
  </si>
  <si>
    <t>Estada i trajectes gratuits</t>
  </si>
  <si>
    <t>Total 2017 + 2018 + 2019 + 2020 + 2021</t>
  </si>
  <si>
    <t>Departament d'Enseyament*</t>
  </si>
  <si>
    <t>Insitut Municipal d'Educació*</t>
  </si>
  <si>
    <t xml:space="preserve">Oficina Jove del CC de l'Alta Ribagorça </t>
  </si>
  <si>
    <t>MiniPack Escolar Forfet (Boí Taüll)</t>
  </si>
  <si>
    <t>Universitat Pompeu fabra</t>
  </si>
  <si>
    <t xml:space="preserve">Relacions Públiques </t>
  </si>
  <si>
    <t>AFAMMCA</t>
  </si>
  <si>
    <t>BCN Negra</t>
  </si>
  <si>
    <t>Emisió pel "canal entreten" d'FGC de l'spot del festival de literatura de novel·la negra de la ciutat de Barcelona</t>
  </si>
  <si>
    <t>Pere Tarrés</t>
  </si>
  <si>
    <t>2 UT's BV tertúlies+ 5 opis + vinil Gràcia + vinil Sarrià + Emisió pel "canal entreten" d'FGC de la campanya "Cap infant sense colònies"</t>
  </si>
  <si>
    <t xml:space="preserve">Agència Catalana de Residus </t>
  </si>
  <si>
    <t>Intermon</t>
  </si>
  <si>
    <t>Emisió pel "canal entreten" d'FGC de la campanya "Un futur sense pobresa"</t>
  </si>
  <si>
    <t>10 opis + vinil PC + vinil Sarrià per reclutar socis i recaptar fons</t>
  </si>
  <si>
    <t>Acadèmia Catalana del Cinema</t>
  </si>
  <si>
    <t>2 UT's BV tertúlies + 4 opis + vinil Sarrià + Emisió pel "canal entreten" d'FGC per la publicitat de la temporada</t>
  </si>
  <si>
    <t>2 UT's BV tertúlies + 5 opis + vinil Gràcia + vinil Sarrià + Emisió pel "canal entreten" d'FGC de la campanya "Cap infant sense colònies"</t>
  </si>
  <si>
    <t>Vall d'Hebron</t>
  </si>
  <si>
    <t>1 UT Vinilat vagó + tertúlies LA de la campanya Vall d'Hebron-Sant Jordi, campanya de difusió solidària</t>
  </si>
  <si>
    <t>Centre Cultural de Terrassa</t>
  </si>
  <si>
    <t>2 UT's BV tertúlies + 1 opi per la publicitat de la temporada</t>
  </si>
  <si>
    <t>Agència Catalana del Patrimoni Cultural</t>
  </si>
  <si>
    <t>12 T-visites</t>
  </si>
  <si>
    <t>Emisió pel "canal entreten" d'FGC per la publicitat de la temporada</t>
  </si>
  <si>
    <t>Salut mental</t>
  </si>
  <si>
    <t>2 UT's LA tertúlies + 5 opis + vinil PC + vinil Gràcia + Emisió pel "canal entreten" d'FGC de la campanya en suport a la salut mental</t>
  </si>
  <si>
    <t>Nen de deu</t>
  </si>
  <si>
    <t>Vinil PC + vinil Muntaner +  Emisió pel "canal entreten" d'FGC de la campanya per recaptar fons per ajudar a persones amb discapacitat</t>
  </si>
  <si>
    <t>Vinil Muntaner + 1 opi + Emisió pel "canal entreten" d'FGC de la campanya per recaptar fons per ajudar a persones amb discapacitat</t>
  </si>
  <si>
    <t>Caritas</t>
  </si>
  <si>
    <t>2 UT's BV tertúlies+ 10 opis + Vinils MN, GR, SR i PC + Emisió pel "canal entreten" d'FGC de la campanya "siguem més poble"</t>
  </si>
  <si>
    <t>AECC</t>
  </si>
  <si>
    <t>2 UT's LA tertúlies + Emisió pel "canal entreten" d'FGC per la campanya de recaptació de fons i socis</t>
  </si>
  <si>
    <t>Vicente Ferrer</t>
  </si>
  <si>
    <t>2 opis + Vinil PC + Emisió pel "canal entreten" d'FGC per la campanya de recaptació de fons i socis</t>
  </si>
  <si>
    <t xml:space="preserve">Cessió d'espai en la web "iniciatives solidaries" </t>
  </si>
  <si>
    <t xml:space="preserve">1 UT BV tertúlies + 1 UT LA tertúlies + 4 opis per la campanya de suport a la salut mental </t>
  </si>
  <si>
    <t>2 UT's LA tertúlies + 4 opis + Emisió pel "canal entreten" d'FGC de la campanya de la "Mataró Clean", cursa sostenible i solidària amb la natura</t>
  </si>
  <si>
    <t>2 UT's BV tertúlies + 2 UT's LA tertúlies + vinil Gràcia + Emisió pel "canal entreten" d'FGC de la campanya d'integració laboral de persones amb discapacitat</t>
  </si>
  <si>
    <t>Desplaçament línies</t>
  </si>
  <si>
    <t>Cessió d'espais</t>
  </si>
  <si>
    <t>(*) Suspeses totes les beques del Dept. d'Ensenyament i l'IME fins el curs 21/22</t>
  </si>
  <si>
    <t>20 FF/de dia → 1 FF a 20,00 € i 19FF a 16,25 € (inclòs lloguer)</t>
  </si>
  <si>
    <t>47 Bitllets del cremallera de Vall de Núria anada i tornada</t>
  </si>
  <si>
    <t>FGC Turisme</t>
  </si>
  <si>
    <t>Fundació Oncolliga: Travessa Vallter - Núria</t>
  </si>
  <si>
    <r>
      <t>12 bitllets de cremallera de Vall de Núria a</t>
    </r>
    <r>
      <rPr>
        <sz val="11"/>
        <color theme="1"/>
        <rFont val="Calibri"/>
        <family val="2"/>
        <scheme val="minor"/>
      </rPr>
      <t xml:space="preserve">nada i tornada </t>
    </r>
  </si>
  <si>
    <t>Campus Cerdanya Menors no Acompanyats a La Molina</t>
  </si>
  <si>
    <t>24 bitllets de telecabina + baixades de tubing</t>
  </si>
  <si>
    <t>4 opis + tertúlies 1UT BV i 1UT LA</t>
  </si>
  <si>
    <t>denegada</t>
  </si>
  <si>
    <t>Desplaçament FGC turisme</t>
  </si>
  <si>
    <t>Tertúlies 1 mes LA (2UT) i BV (2UT), 5 opis, 3 vinils, Emisió pel "canal entreten" per la campanya de recaptació de fons i socis</t>
  </si>
  <si>
    <t>Tertúlies 1 mes LA (2UT) i BV (2UT), 4 opis + 4 vinils + Emisió pel "canal entreten" per la campanya de recaptació de fons i socis</t>
  </si>
  <si>
    <t xml:space="preserve">41 bitllets Lleida- La Pobla </t>
  </si>
  <si>
    <t xml:space="preserve">27 bitllets Lleida- La Pobla </t>
  </si>
  <si>
    <t xml:space="preserve">43 bitllets Lleida- La Pobla </t>
  </si>
  <si>
    <t>Centre excursionista de Catalunya</t>
  </si>
  <si>
    <t>7 Opis BV i LA</t>
  </si>
  <si>
    <t>4 Opis + Emisió pel "canal entreten" per la campanya de crida del públic als teatres</t>
  </si>
  <si>
    <t>vinil PC + Emisió pel "canal entreten" per la campanya de visibilització de l'espectacle</t>
  </si>
  <si>
    <t>Fundació Ecologia del Foc i Gestió Incendis</t>
  </si>
  <si>
    <t>4 Opis linia LA</t>
  </si>
  <si>
    <t>63 Bitllets Montserrat (de Manresa a Montserat)</t>
  </si>
  <si>
    <t>47 Bitllets Montserrat (de Manresa a Montserat)</t>
  </si>
  <si>
    <t>Lliurament documentació estacions BV i LA sobre la campanya del bolígraf solidari</t>
  </si>
  <si>
    <t>Ajuntament Àger</t>
  </si>
  <si>
    <t>vinil estació PC</t>
  </si>
  <si>
    <t>Oafi congress 2021</t>
  </si>
  <si>
    <t>Emisió pel "canal entreten" per la campanya de recaptació de fons i socis</t>
  </si>
  <si>
    <t>Fundació Aspasim (cursa Correm Junts)</t>
  </si>
  <si>
    <t>3 Opis + vinil Sarrià</t>
  </si>
  <si>
    <t>1 bitllet Telecabina + 2 baixades Tubbing (x 24 persones)</t>
  </si>
  <si>
    <t>Fundació ADSIS</t>
  </si>
  <si>
    <t>Tertúlies 1UT BV i 1UT LA</t>
  </si>
  <si>
    <t>Oxfam Intermon</t>
  </si>
  <si>
    <t>Tertúlies BV(2UT) i LA (2UT), vinil PC, Muntaner i Gràcia + canal FGC</t>
  </si>
  <si>
    <t>Tertúlies BV (1 UT) i LA (1 UT), vinil Gràcia, canal FGC</t>
  </si>
  <si>
    <t>Fundación Salud y Familia</t>
  </si>
  <si>
    <t>Vall Hebron</t>
  </si>
  <si>
    <t>vinil Sarrià, vinil Muntaner + Emisió pel "canal entreten" per la campanya de recaptació de fons i socis</t>
  </si>
  <si>
    <t>Associació de Diabetis de Catalunya</t>
  </si>
  <si>
    <t>Lliurament documentació estacions BV i LA + Emisió pel "canal entreten" per la campanya de recaptació de fons i socis</t>
  </si>
  <si>
    <t>2 opis LA</t>
  </si>
  <si>
    <t>vinil Plaça Catalunya</t>
  </si>
  <si>
    <t>tertúlies 1UT BV i 1UT LA</t>
  </si>
  <si>
    <t>Escola Pràctiques I (CMC)</t>
  </si>
  <si>
    <t xml:space="preserve">27 bitllets del Cremallera de Vall de Núria </t>
  </si>
  <si>
    <t>Càritas BCN, Sant Feliu i Terrassa</t>
  </si>
  <si>
    <t>4 Opis i 4 vinils BV i LA</t>
  </si>
  <si>
    <t>Comitè Acollida Persones Refugiades (CAPR)</t>
  </si>
  <si>
    <t>tertúlies 1UT BV i 1UT LA + 4 opis BV + Emisió pel "canal entreten" per la campanya de recaptació de fons i socis</t>
  </si>
  <si>
    <t>4 opis LA + vinil Muntaner + Emisió pel "canal entreten" per la campanya de recaptació de fons i socis</t>
  </si>
  <si>
    <t>Tertúlies 1UT BV i 1 UT LA (del 15 al 31 de desembre)</t>
  </si>
  <si>
    <t>Associació contra el càncer a Barcelona</t>
  </si>
  <si>
    <t>Tertúlies 1UT BV i 1UT LA (de l'1 al 15 de desembre)</t>
  </si>
  <si>
    <t>Associació Catalana per a la lluita contra l'estigma en salut mental</t>
  </si>
  <si>
    <r>
      <t>5 opis, 4 vinils + tertúlies 1UT BV i 1UT LA + Emisió pel "canal entreten" per la campanya de recaptació de fons i socis</t>
    </r>
    <r>
      <rPr>
        <i/>
        <sz val="10"/>
        <rFont val="Arial"/>
        <family val="2"/>
      </rPr>
      <t xml:space="preserve"> (al març)</t>
    </r>
  </si>
  <si>
    <t>Fundación Acción contra el hambre</t>
  </si>
  <si>
    <t>Repartiment informació i recaptació de socis a diverses estacions de BV i LA</t>
  </si>
  <si>
    <t>Fundació Clínic per a la recerca biomèdica</t>
  </si>
  <si>
    <t>6 intercanviadors 1UT BV + Emisió pel "canal entreten" per la campanya de recaptació de fons per la recerca mèdica</t>
  </si>
  <si>
    <t>entrades per nens pel Tió de Nadal a Àger</t>
  </si>
  <si>
    <t>Emisió pel "canal entreten" per la campanya de recaptació de fons + bànner web</t>
  </si>
  <si>
    <t>Cessió d'espai publicitari
Cessió d'espai en la web corporativa</t>
  </si>
  <si>
    <t>Academia del Cinema Català - premis Gaudí</t>
  </si>
  <si>
    <t>4 opis BV i LA, tertúlies 1 UT BV i 1 UT LA</t>
  </si>
  <si>
    <t>DINCAT</t>
  </si>
  <si>
    <t>Opis, intercanviadors, sobremaes i Emisió pel "canal entreten" per la campanya de recaptació visibilització de l'entitat</t>
  </si>
  <si>
    <t>Cessió d'espai publicitari i espai físic</t>
  </si>
  <si>
    <t>Catalònia Fundació Creativa</t>
  </si>
  <si>
    <t>Vinil cotxe central 1UT BV + tertúlies 1UT BV</t>
  </si>
  <si>
    <t>Total 2021 (31 desembre)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</si>
</sst>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14" fontId="3" fillId="0" borderId="0" xfId="0" quotePrefix="1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quotePrefix="1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1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vertical="center"/>
    </xf>
    <xf numFmtId="49" fontId="3" fillId="0" borderId="0" xfId="1" applyNumberFormat="1" applyFont="1" applyAlignment="1">
      <alignment horizontal="left" vertical="center" wrapText="1"/>
    </xf>
    <xf numFmtId="0" fontId="2" fillId="0" borderId="0" xfId="1" applyFont="1"/>
    <xf numFmtId="4" fontId="1" fillId="0" borderId="0" xfId="1" applyNumberFormat="1" applyFont="1"/>
    <xf numFmtId="0" fontId="1" fillId="0" borderId="0" xfId="1" applyFont="1" applyAlignment="1">
      <alignment horizontal="right"/>
    </xf>
    <xf numFmtId="4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4" fontId="3" fillId="0" borderId="0" xfId="1" applyNumberFormat="1" applyFont="1" applyAlignment="1">
      <alignment horizontal="right" vertical="center" wrapText="1"/>
    </xf>
    <xf numFmtId="14" fontId="3" fillId="0" borderId="0" xfId="1" applyNumberFormat="1" applyFont="1" applyAlignment="1">
      <alignment horizontal="left" vertical="center" wrapText="1"/>
    </xf>
    <xf numFmtId="14" fontId="3" fillId="0" borderId="0" xfId="1" quotePrefix="1" applyNumberFormat="1" applyFont="1" applyAlignment="1">
      <alignment vertical="center" wrapText="1"/>
    </xf>
    <xf numFmtId="14" fontId="3" fillId="0" borderId="0" xfId="1" quotePrefix="1" applyNumberFormat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1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4" fontId="6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164" fontId="5" fillId="0" borderId="0" xfId="1" applyNumberFormat="1" applyFont="1" applyAlignment="1">
      <alignment vertical="center"/>
    </xf>
    <xf numFmtId="0" fontId="2" fillId="0" borderId="0" xfId="1" applyFont="1" applyAlignment="1">
      <alignment horizontal="right"/>
    </xf>
    <xf numFmtId="0" fontId="1" fillId="0" borderId="0" xfId="1" applyFont="1" applyAlignment="1">
      <alignment wrapText="1"/>
    </xf>
    <xf numFmtId="49" fontId="6" fillId="0" borderId="0" xfId="1" applyNumberFormat="1" applyFont="1" applyAlignment="1">
      <alignment horizontal="left" vertical="center" wrapText="1"/>
    </xf>
    <xf numFmtId="164" fontId="0" fillId="0" borderId="0" xfId="0" applyNumberFormat="1"/>
    <xf numFmtId="14" fontId="6" fillId="0" borderId="0" xfId="1" quotePrefix="1" applyNumberFormat="1" applyFont="1" applyAlignment="1">
      <alignment vertical="center" wrapText="1"/>
    </xf>
    <xf numFmtId="14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164" fontId="2" fillId="0" borderId="0" xfId="1" applyNumberFormat="1" applyFont="1"/>
    <xf numFmtId="164" fontId="1" fillId="0" borderId="0" xfId="1" applyNumberFormat="1" applyFont="1"/>
    <xf numFmtId="4" fontId="6" fillId="0" borderId="0" xfId="1" applyNumberFormat="1" applyFont="1" applyAlignment="1">
      <alignment horizontal="left" vertical="center" wrapText="1"/>
    </xf>
    <xf numFmtId="4" fontId="3" fillId="0" borderId="0" xfId="1" applyNumberFormat="1" applyFont="1" applyAlignment="1">
      <alignment horizontal="left" vertical="center" wrapText="1"/>
    </xf>
    <xf numFmtId="4" fontId="3" fillId="0" borderId="0" xfId="1" quotePrefix="1" applyNumberFormat="1" applyFont="1" applyAlignment="1">
      <alignment horizontal="right" vertical="center" wrapText="1"/>
    </xf>
    <xf numFmtId="164" fontId="3" fillId="0" borderId="0" xfId="1" applyNumberFormat="1" applyFont="1" applyAlignment="1">
      <alignment horizontal="left" vertical="center" wrapText="1"/>
    </xf>
    <xf numFmtId="4" fontId="3" fillId="0" borderId="0" xfId="1" quotePrefix="1" applyNumberFormat="1" applyFont="1" applyAlignment="1">
      <alignment horizontal="left" vertical="center" wrapText="1"/>
    </xf>
    <xf numFmtId="0" fontId="3" fillId="0" borderId="0" xfId="1" quotePrefix="1" applyFont="1" applyAlignment="1">
      <alignment vertical="center" wrapText="1"/>
    </xf>
    <xf numFmtId="4" fontId="0" fillId="0" borderId="0" xfId="1" applyNumberFormat="1" applyFont="1"/>
    <xf numFmtId="4" fontId="2" fillId="0" borderId="0" xfId="0" applyNumberFormat="1" applyFont="1"/>
    <xf numFmtId="4" fontId="2" fillId="0" borderId="0" xfId="1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3" fillId="0" borderId="0" xfId="1" quotePrefix="1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 wrapText="1"/>
    </xf>
    <xf numFmtId="4" fontId="5" fillId="0" borderId="0" xfId="1" applyNumberFormat="1" applyFont="1" applyAlignment="1">
      <alignment vertical="center"/>
    </xf>
  </cellXfs>
  <cellStyles count="3">
    <cellStyle name="Moneda" xfId="2" builtinId="4"/>
    <cellStyle name="Normal" xfId="0" builtinId="0"/>
    <cellStyle name="Normal 3" xfId="1" xr:uid="{00000000-0005-0000-0000-000001000000}"/>
  </cellStyles>
  <dxfs count="35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171453</xdr:colOff>
      <xdr:row>0</xdr:row>
      <xdr:rowOff>0</xdr:rowOff>
    </xdr:from>
    <xdr:to>
      <xdr:col>5</xdr:col>
      <xdr:colOff>30085</xdr:colOff>
      <xdr:row>4</xdr:row>
      <xdr:rowOff>77062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3" y="0"/>
          <a:ext cx="267327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1531302</xdr:colOff>
      <xdr:row>5</xdr:row>
      <xdr:rowOff>77787</xdr:rowOff>
    </xdr:to>
    <xdr:pic>
      <xdr:nvPicPr>
        <xdr:cNvPr id="4" name="Imagen 3" descr="F:\Prevencio\RS\Memòria RS\Memòria 2019\FGC\logo_FGC_jpg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6540" cy="882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0</xdr:rowOff>
    </xdr:from>
    <xdr:to>
      <xdr:col>5</xdr:col>
      <xdr:colOff>68182</xdr:colOff>
      <xdr:row>4</xdr:row>
      <xdr:rowOff>77062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267327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1531302</xdr:colOff>
      <xdr:row>5</xdr:row>
      <xdr:rowOff>77787</xdr:rowOff>
    </xdr:to>
    <xdr:pic>
      <xdr:nvPicPr>
        <xdr:cNvPr id="6" name="Imagen 5" descr="F:\Prevencio\RS\Memòria RS\Memòria 2019\FGC\logo_FGC_jpg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6540" cy="882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1531302</xdr:colOff>
      <xdr:row>5</xdr:row>
      <xdr:rowOff>77787</xdr:rowOff>
    </xdr:to>
    <xdr:pic>
      <xdr:nvPicPr>
        <xdr:cNvPr id="4" name="Imagen 3" descr="F:\Prevencio\RS\Memòria RS\Memòria 2019\FGC\logo_FGC_jpg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6540" cy="882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2752725</xdr:colOff>
      <xdr:row>0</xdr:row>
      <xdr:rowOff>0</xdr:rowOff>
    </xdr:from>
    <xdr:to>
      <xdr:col>5</xdr:col>
      <xdr:colOff>19050</xdr:colOff>
      <xdr:row>5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0"/>
          <a:ext cx="34194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1531302</xdr:colOff>
      <xdr:row>5</xdr:row>
      <xdr:rowOff>77787</xdr:rowOff>
    </xdr:to>
    <xdr:pic>
      <xdr:nvPicPr>
        <xdr:cNvPr id="2" name="Imagen 1" descr="F:\Prevencio\RS\Memòria RS\Memòria 2019\FGC\logo_FGC_jpg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6540" cy="882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2752725</xdr:colOff>
      <xdr:row>0</xdr:row>
      <xdr:rowOff>0</xdr:rowOff>
    </xdr:from>
    <xdr:to>
      <xdr:col>5</xdr:col>
      <xdr:colOff>19050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0"/>
          <a:ext cx="34194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1550352</xdr:colOff>
      <xdr:row>5</xdr:row>
      <xdr:rowOff>106362</xdr:rowOff>
    </xdr:to>
    <xdr:pic>
      <xdr:nvPicPr>
        <xdr:cNvPr id="2" name="Imagen 1" descr="F:\Prevencio\RS\Memòria RS\Memòria 2019\FGC\logo_FGC_jpg.jpg">
          <a:extLst>
            <a:ext uri="{FF2B5EF4-FFF2-40B4-BE49-F238E27FC236}">
              <a16:creationId xmlns:a16="http://schemas.microsoft.com/office/drawing/2014/main" id="{BC88D428-D884-46BB-BD97-0B89841A43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531302" cy="8874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2519795</xdr:colOff>
      <xdr:row>0</xdr:row>
      <xdr:rowOff>0</xdr:rowOff>
    </xdr:from>
    <xdr:to>
      <xdr:col>5</xdr:col>
      <xdr:colOff>87456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A5720A-6198-42BF-97A6-56715C33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386" y="0"/>
          <a:ext cx="3724275" cy="1015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E41" totalsRowShown="0" headerRowDxfId="34" dataDxfId="33">
  <autoFilter ref="A10:E41" xr:uid="{00000000-0009-0000-0100-000001000000}"/>
  <sortState xmlns:xlrd2="http://schemas.microsoft.com/office/spreadsheetml/2017/richdata2" ref="A11:E41">
    <sortCondition ref="B11:B41"/>
  </sortState>
  <tableColumns count="5">
    <tableColumn id="1" xr3:uid="{00000000-0010-0000-0000-000001000000}" name="ÀREA" dataDxfId="32"/>
    <tableColumn id="2" xr3:uid="{00000000-0010-0000-0000-000002000000}" name="ENTITAT" dataDxfId="31"/>
    <tableColumn id="3" xr3:uid="{00000000-0010-0000-0000-000003000000}" name="CONCEPTE" dataDxfId="30"/>
    <tableColumn id="5" xr3:uid="{00000000-0010-0000-0000-000005000000}" name="CLASIFICACIÓ" dataDxfId="29" dataCellStyle="Normal 3"/>
    <tableColumn id="4" xr3:uid="{00000000-0010-0000-0000-000004000000}" name="VALORACIÓ" dataDxfId="28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10:E51" totalsRowShown="0" headerRowDxfId="27" dataDxfId="26">
  <autoFilter ref="A10:E51" xr:uid="{00000000-0009-0000-0100-000002000000}"/>
  <tableColumns count="5">
    <tableColumn id="1" xr3:uid="{00000000-0010-0000-0100-000001000000}" name="ÀREA" dataDxfId="25"/>
    <tableColumn id="2" xr3:uid="{00000000-0010-0000-0100-000002000000}" name="ENTITAT" dataDxfId="24"/>
    <tableColumn id="3" xr3:uid="{00000000-0010-0000-0100-000003000000}" name="CONCEPTE" dataDxfId="23"/>
    <tableColumn id="5" xr3:uid="{00000000-0010-0000-0100-000005000000}" name="CLASIFICACCIÓ" dataDxfId="22" dataCellStyle="Normal 3"/>
    <tableColumn id="4" xr3:uid="{00000000-0010-0000-0100-000004000000}" name="VALORACIÓ" dataDxfId="2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10:E62" totalsRowShown="0" headerRowDxfId="20" dataDxfId="19">
  <autoFilter ref="A10:E62" xr:uid="{00000000-0009-0000-0100-000003000000}"/>
  <tableColumns count="5">
    <tableColumn id="1" xr3:uid="{00000000-0010-0000-0200-000001000000}" name="ÀREA" dataDxfId="18"/>
    <tableColumn id="2" xr3:uid="{00000000-0010-0000-0200-000002000000}" name="ENTITAT" dataDxfId="17"/>
    <tableColumn id="3" xr3:uid="{00000000-0010-0000-0200-000003000000}" name="CONCEPTE" dataDxfId="16"/>
    <tableColumn id="5" xr3:uid="{00000000-0010-0000-0200-000005000000}" name="CLASIFICACIÓ" dataDxfId="15" dataCellStyle="Normal 3"/>
    <tableColumn id="4" xr3:uid="{00000000-0010-0000-0200-000004000000}" name="VALORACIÓ" dataDxfId="14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45" displayName="Tabla1345" ref="A10:E62" totalsRowShown="0" headerRowDxfId="13" dataDxfId="12">
  <autoFilter ref="A10:E62" xr:uid="{00000000-0009-0000-0100-000004000000}"/>
  <sortState xmlns:xlrd2="http://schemas.microsoft.com/office/spreadsheetml/2017/richdata2" ref="A11:E89">
    <sortCondition ref="A10:A89"/>
  </sortState>
  <tableColumns count="5">
    <tableColumn id="1" xr3:uid="{00000000-0010-0000-0300-000001000000}" name="ÀREA" dataDxfId="11"/>
    <tableColumn id="2" xr3:uid="{00000000-0010-0000-0300-000002000000}" name="ENTITAT" dataDxfId="10"/>
    <tableColumn id="3" xr3:uid="{00000000-0010-0000-0300-000003000000}" name="CONCEPTE" dataDxfId="9"/>
    <tableColumn id="5" xr3:uid="{00000000-0010-0000-0300-000005000000}" name="CLASIFICACIÓ" dataDxfId="8" dataCellStyle="Normal 3"/>
    <tableColumn id="4" xr3:uid="{00000000-0010-0000-0300-000004000000}" name="VALORACIÓ" dataDxfId="7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BC3682-73C8-4F20-B421-D75A30DFA507}" name="Tabla13456" displayName="Tabla13456" ref="A10:E84" totalsRowShown="0" headerRowDxfId="6" dataDxfId="5">
  <autoFilter ref="A10:E84" xr:uid="{00000000-0009-0000-0100-000004000000}"/>
  <sortState xmlns:xlrd2="http://schemas.microsoft.com/office/spreadsheetml/2017/richdata2" ref="A11:E70">
    <sortCondition ref="A10:A70"/>
  </sortState>
  <tableColumns count="5">
    <tableColumn id="1" xr3:uid="{A43ABB3B-7C82-4FC5-8157-43A06FF316C1}" name="ÀREA" dataDxfId="4"/>
    <tableColumn id="2" xr3:uid="{FA578F15-0DCF-48F5-ABF6-6FDF79FCBD55}" name="ENTITAT" dataDxfId="3"/>
    <tableColumn id="3" xr3:uid="{616E605F-71A5-4373-929F-3043428EB58A}" name="CONCEPTE" dataDxfId="2"/>
    <tableColumn id="5" xr3:uid="{89902AEC-8FA2-4BDB-A8D3-EC8981E2DAAF}" name="CLASIFICACIÓ" dataDxfId="1" dataCellStyle="Normal 3"/>
    <tableColumn id="4" xr3:uid="{3F1490F6-CFDB-4604-AE95-30F44362E74E}" name="VALORACIÓ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45"/>
  <sheetViews>
    <sheetView topLeftCell="A13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23.7109375" style="2" customWidth="1"/>
    <col min="2" max="2" width="34.7109375" style="2" customWidth="1"/>
    <col min="3" max="3" width="56.7109375" style="2" customWidth="1"/>
    <col min="4" max="4" width="30.28515625" style="2" customWidth="1"/>
    <col min="5" max="5" width="12" style="2" customWidth="1"/>
    <col min="6" max="16384" width="11.42578125" style="2"/>
  </cols>
  <sheetData>
    <row r="6" spans="1:5" x14ac:dyDescent="0.2">
      <c r="D6" s="3" t="s">
        <v>15</v>
      </c>
      <c r="E6" s="1">
        <v>2017</v>
      </c>
    </row>
    <row r="7" spans="1:5" x14ac:dyDescent="0.2">
      <c r="C7" s="3"/>
      <c r="D7" s="3"/>
      <c r="E7" s="1"/>
    </row>
    <row r="8" spans="1:5" x14ac:dyDescent="0.2">
      <c r="A8" s="1" t="s">
        <v>14</v>
      </c>
    </row>
    <row r="10" spans="1:5" x14ac:dyDescent="0.2">
      <c r="A10" s="4" t="s">
        <v>10</v>
      </c>
      <c r="B10" s="4" t="s">
        <v>11</v>
      </c>
      <c r="C10" s="4" t="s">
        <v>12</v>
      </c>
      <c r="D10" s="4" t="s">
        <v>171</v>
      </c>
      <c r="E10" s="4" t="s">
        <v>13</v>
      </c>
    </row>
    <row r="11" spans="1:5" ht="46.5" customHeight="1" x14ac:dyDescent="0.2">
      <c r="A11" s="14" t="s">
        <v>19</v>
      </c>
      <c r="B11" s="11" t="s">
        <v>35</v>
      </c>
      <c r="C11" s="15" t="s">
        <v>68</v>
      </c>
      <c r="D11" s="24" t="s">
        <v>175</v>
      </c>
      <c r="E11" s="13">
        <f>3*2*162.5+35.81</f>
        <v>1010.81</v>
      </c>
    </row>
    <row r="12" spans="1:5" ht="36" customHeight="1" x14ac:dyDescent="0.2">
      <c r="A12" s="14" t="s">
        <v>18</v>
      </c>
      <c r="B12" s="5" t="s">
        <v>33</v>
      </c>
      <c r="C12" s="11" t="s">
        <v>20</v>
      </c>
      <c r="D12" s="15" t="s">
        <v>174</v>
      </c>
      <c r="E12" s="7">
        <v>2181</v>
      </c>
    </row>
    <row r="13" spans="1:5" ht="36" customHeight="1" x14ac:dyDescent="0.2">
      <c r="A13" s="14" t="s">
        <v>18</v>
      </c>
      <c r="B13" s="11" t="s">
        <v>34</v>
      </c>
      <c r="C13" s="11" t="s">
        <v>21</v>
      </c>
      <c r="D13" s="15" t="s">
        <v>174</v>
      </c>
      <c r="E13" s="7">
        <v>1344</v>
      </c>
    </row>
    <row r="14" spans="1:5" ht="36" customHeight="1" x14ac:dyDescent="0.2">
      <c r="A14" s="14" t="s">
        <v>19</v>
      </c>
      <c r="B14" s="11" t="s">
        <v>24</v>
      </c>
      <c r="C14" s="15" t="s">
        <v>65</v>
      </c>
      <c r="D14" s="24" t="s">
        <v>175</v>
      </c>
      <c r="E14" s="13">
        <f>2*1*52+35.81</f>
        <v>139.81</v>
      </c>
    </row>
    <row r="15" spans="1:5" ht="36" customHeight="1" x14ac:dyDescent="0.2">
      <c r="A15" s="14" t="s">
        <v>19</v>
      </c>
      <c r="B15" s="11" t="s">
        <v>24</v>
      </c>
      <c r="C15" s="15" t="s">
        <v>66</v>
      </c>
      <c r="D15" s="24" t="s">
        <v>175</v>
      </c>
      <c r="E15" s="13">
        <f>2*1*162.5+35.81</f>
        <v>360.81</v>
      </c>
    </row>
    <row r="16" spans="1:5" ht="36" customHeight="1" x14ac:dyDescent="0.2">
      <c r="A16" s="14" t="s">
        <v>18</v>
      </c>
      <c r="B16" s="10" t="s">
        <v>31</v>
      </c>
      <c r="C16" s="9" t="s">
        <v>2</v>
      </c>
      <c r="D16" s="24" t="s">
        <v>175</v>
      </c>
      <c r="E16" s="7">
        <v>4560</v>
      </c>
    </row>
    <row r="17" spans="1:5" ht="36" customHeight="1" x14ac:dyDescent="0.2">
      <c r="A17" s="14" t="s">
        <v>19</v>
      </c>
      <c r="B17" s="11" t="s">
        <v>41</v>
      </c>
      <c r="C17" s="15" t="s">
        <v>64</v>
      </c>
      <c r="D17" s="24" t="s">
        <v>175</v>
      </c>
      <c r="E17" s="13">
        <f>2*1*162.5+35.81</f>
        <v>360.81</v>
      </c>
    </row>
    <row r="18" spans="1:5" ht="36" customHeight="1" x14ac:dyDescent="0.2">
      <c r="A18" s="14" t="s">
        <v>19</v>
      </c>
      <c r="B18" s="11" t="s">
        <v>42</v>
      </c>
      <c r="C18" s="15" t="s">
        <v>64</v>
      </c>
      <c r="D18" s="24" t="s">
        <v>175</v>
      </c>
      <c r="E18" s="13">
        <f>3*2*162.5+35.81</f>
        <v>1010.81</v>
      </c>
    </row>
    <row r="19" spans="1:5" ht="36" customHeight="1" x14ac:dyDescent="0.2">
      <c r="A19" s="14" t="s">
        <v>19</v>
      </c>
      <c r="B19" s="11" t="s">
        <v>58</v>
      </c>
      <c r="C19" s="15" t="s">
        <v>76</v>
      </c>
      <c r="D19" s="24" t="s">
        <v>175</v>
      </c>
      <c r="E19" s="13">
        <f>3*1*52+35.81</f>
        <v>191.81</v>
      </c>
    </row>
    <row r="20" spans="1:5" ht="36" customHeight="1" x14ac:dyDescent="0.2">
      <c r="A20" s="14" t="s">
        <v>19</v>
      </c>
      <c r="B20" s="11" t="s">
        <v>78</v>
      </c>
      <c r="C20" s="15" t="s">
        <v>67</v>
      </c>
      <c r="D20" s="24" t="s">
        <v>175</v>
      </c>
      <c r="E20" s="13">
        <f>3*1*162.5+35.81</f>
        <v>523.30999999999995</v>
      </c>
    </row>
    <row r="21" spans="1:5" ht="36" customHeight="1" x14ac:dyDescent="0.2">
      <c r="A21" s="14" t="s">
        <v>19</v>
      </c>
      <c r="B21" s="11" t="s">
        <v>48</v>
      </c>
      <c r="C21" s="15" t="s">
        <v>64</v>
      </c>
      <c r="D21" s="24" t="s">
        <v>175</v>
      </c>
      <c r="E21" s="13">
        <f>3*1*162.5+35.81</f>
        <v>523.30999999999995</v>
      </c>
    </row>
    <row r="22" spans="1:5" ht="36" customHeight="1" x14ac:dyDescent="0.2">
      <c r="A22" s="14" t="s">
        <v>19</v>
      </c>
      <c r="B22" s="11" t="s">
        <v>47</v>
      </c>
      <c r="C22" s="15" t="s">
        <v>64</v>
      </c>
      <c r="D22" s="24" t="s">
        <v>175</v>
      </c>
      <c r="E22" s="13">
        <f>3*1*162.5+35.81</f>
        <v>523.30999999999995</v>
      </c>
    </row>
    <row r="23" spans="1:5" ht="36" customHeight="1" x14ac:dyDescent="0.2">
      <c r="A23" s="14" t="s">
        <v>18</v>
      </c>
      <c r="B23" s="5" t="s">
        <v>32</v>
      </c>
      <c r="C23" s="11" t="s">
        <v>60</v>
      </c>
      <c r="D23" s="24" t="s">
        <v>172</v>
      </c>
      <c r="E23" s="7">
        <v>632.64</v>
      </c>
    </row>
    <row r="24" spans="1:5" ht="36" customHeight="1" x14ac:dyDescent="0.2">
      <c r="A24" s="14" t="s">
        <v>19</v>
      </c>
      <c r="B24" s="11" t="s">
        <v>23</v>
      </c>
      <c r="C24" s="15" t="s">
        <v>77</v>
      </c>
      <c r="D24" s="24" t="s">
        <v>175</v>
      </c>
      <c r="E24" s="13">
        <f>2*1*162.5+35.81</f>
        <v>360.81</v>
      </c>
    </row>
    <row r="25" spans="1:5" ht="36" customHeight="1" x14ac:dyDescent="0.2">
      <c r="A25" s="14" t="s">
        <v>17</v>
      </c>
      <c r="B25" s="8" t="s">
        <v>27</v>
      </c>
      <c r="C25" s="9" t="s">
        <v>4</v>
      </c>
      <c r="D25" s="24" t="s">
        <v>172</v>
      </c>
      <c r="E25" s="7">
        <f>35.81*3</f>
        <v>107.43</v>
      </c>
    </row>
    <row r="26" spans="1:5" ht="36" customHeight="1" x14ac:dyDescent="0.2">
      <c r="A26" s="14" t="s">
        <v>19</v>
      </c>
      <c r="B26" s="11" t="s">
        <v>50</v>
      </c>
      <c r="C26" s="15" t="s">
        <v>71</v>
      </c>
      <c r="D26" s="24" t="s">
        <v>175</v>
      </c>
      <c r="E26" s="13">
        <f>2*1*162.5+35.81</f>
        <v>360.81</v>
      </c>
    </row>
    <row r="27" spans="1:5" ht="36" customHeight="1" x14ac:dyDescent="0.2">
      <c r="A27" s="14" t="s">
        <v>19</v>
      </c>
      <c r="B27" s="11" t="s">
        <v>50</v>
      </c>
      <c r="C27" s="15" t="s">
        <v>71</v>
      </c>
      <c r="D27" s="24" t="s">
        <v>175</v>
      </c>
      <c r="E27" s="13">
        <f>2*1*52+35.81</f>
        <v>139.81</v>
      </c>
    </row>
    <row r="28" spans="1:5" ht="36" customHeight="1" x14ac:dyDescent="0.2">
      <c r="A28" s="14" t="s">
        <v>18</v>
      </c>
      <c r="B28" s="5" t="s">
        <v>29</v>
      </c>
      <c r="C28" s="6" t="s">
        <v>0</v>
      </c>
      <c r="D28" s="15" t="s">
        <v>173</v>
      </c>
      <c r="E28" s="7">
        <v>1470</v>
      </c>
    </row>
    <row r="29" spans="1:5" ht="36" customHeight="1" x14ac:dyDescent="0.2">
      <c r="A29" s="14" t="s">
        <v>17</v>
      </c>
      <c r="B29" s="5" t="s">
        <v>26</v>
      </c>
      <c r="C29" s="6" t="s">
        <v>3</v>
      </c>
      <c r="D29" s="15" t="s">
        <v>174</v>
      </c>
      <c r="E29" s="7">
        <f>550*5.15</f>
        <v>2832.5</v>
      </c>
    </row>
    <row r="30" spans="1:5" ht="36" customHeight="1" x14ac:dyDescent="0.2">
      <c r="A30" s="14" t="s">
        <v>19</v>
      </c>
      <c r="B30" s="11" t="s">
        <v>25</v>
      </c>
      <c r="C30" s="15" t="s">
        <v>68</v>
      </c>
      <c r="D30" s="24" t="s">
        <v>175</v>
      </c>
      <c r="E30" s="13">
        <f>3*1*162.5+35.81</f>
        <v>523.30999999999995</v>
      </c>
    </row>
    <row r="31" spans="1:5" ht="36" customHeight="1" x14ac:dyDescent="0.2">
      <c r="A31" s="14" t="s">
        <v>19</v>
      </c>
      <c r="B31" s="11" t="s">
        <v>51</v>
      </c>
      <c r="C31" s="15" t="s">
        <v>75</v>
      </c>
      <c r="D31" s="24" t="s">
        <v>175</v>
      </c>
      <c r="E31" s="13">
        <f>3*1*162.5+35.81</f>
        <v>523.30999999999995</v>
      </c>
    </row>
    <row r="32" spans="1:5" ht="36" customHeight="1" x14ac:dyDescent="0.2">
      <c r="A32" s="14" t="s">
        <v>17</v>
      </c>
      <c r="B32" s="11" t="s">
        <v>40</v>
      </c>
      <c r="C32" s="11" t="s">
        <v>22</v>
      </c>
      <c r="D32" s="24" t="s">
        <v>172</v>
      </c>
      <c r="E32" s="7">
        <f>100*2+35.81*2</f>
        <v>271.62</v>
      </c>
    </row>
    <row r="33" spans="1:5" ht="36" customHeight="1" x14ac:dyDescent="0.2">
      <c r="A33" s="14" t="s">
        <v>19</v>
      </c>
      <c r="B33" s="11" t="s">
        <v>36</v>
      </c>
      <c r="C33" s="15" t="s">
        <v>68</v>
      </c>
      <c r="D33" s="24" t="s">
        <v>175</v>
      </c>
      <c r="E33" s="13">
        <f>4*1*52+35.81</f>
        <v>243.81</v>
      </c>
    </row>
    <row r="34" spans="1:5" ht="36" customHeight="1" x14ac:dyDescent="0.2">
      <c r="A34" s="14" t="s">
        <v>19</v>
      </c>
      <c r="B34" s="11" t="s">
        <v>38</v>
      </c>
      <c r="C34" s="15" t="s">
        <v>68</v>
      </c>
      <c r="D34" s="24" t="s">
        <v>175</v>
      </c>
      <c r="E34" s="13">
        <f>2*1*162.5+35.81</f>
        <v>360.81</v>
      </c>
    </row>
    <row r="35" spans="1:5" ht="36" customHeight="1" x14ac:dyDescent="0.2">
      <c r="A35" s="14" t="s">
        <v>19</v>
      </c>
      <c r="B35" s="11" t="s">
        <v>38</v>
      </c>
      <c r="C35" s="15" t="s">
        <v>69</v>
      </c>
      <c r="D35" s="24" t="s">
        <v>175</v>
      </c>
      <c r="E35" s="13">
        <f>2*1*52+35.81</f>
        <v>139.81</v>
      </c>
    </row>
    <row r="36" spans="1:5" ht="36" customHeight="1" x14ac:dyDescent="0.2">
      <c r="A36" s="14" t="s">
        <v>18</v>
      </c>
      <c r="B36" s="8" t="s">
        <v>30</v>
      </c>
      <c r="C36" s="6" t="s">
        <v>1</v>
      </c>
      <c r="D36" s="15" t="s">
        <v>173</v>
      </c>
      <c r="E36" s="7">
        <v>1331.75</v>
      </c>
    </row>
    <row r="37" spans="1:5" ht="36" customHeight="1" x14ac:dyDescent="0.2">
      <c r="A37" s="14" t="s">
        <v>17</v>
      </c>
      <c r="B37" s="5" t="s">
        <v>39</v>
      </c>
      <c r="C37" s="11" t="s">
        <v>6</v>
      </c>
      <c r="D37" s="15" t="s">
        <v>174</v>
      </c>
      <c r="E37" s="7">
        <f>4*100*12+35.81</f>
        <v>4835.8100000000004</v>
      </c>
    </row>
    <row r="38" spans="1:5" ht="36" customHeight="1" x14ac:dyDescent="0.2">
      <c r="A38" s="14" t="s">
        <v>19</v>
      </c>
      <c r="B38" s="11" t="s">
        <v>59</v>
      </c>
      <c r="C38" s="15" t="s">
        <v>68</v>
      </c>
      <c r="D38" s="24" t="s">
        <v>175</v>
      </c>
      <c r="E38" s="13">
        <f>3*2*162.5+35.81</f>
        <v>1010.81</v>
      </c>
    </row>
    <row r="39" spans="1:5" ht="36" customHeight="1" x14ac:dyDescent="0.2">
      <c r="A39" s="14" t="s">
        <v>19</v>
      </c>
      <c r="B39" s="11" t="s">
        <v>59</v>
      </c>
      <c r="C39" s="15" t="s">
        <v>68</v>
      </c>
      <c r="D39" s="24" t="s">
        <v>175</v>
      </c>
      <c r="E39" s="13">
        <f>3*2*52+35.81</f>
        <v>347.81</v>
      </c>
    </row>
    <row r="40" spans="1:5" ht="36" customHeight="1" x14ac:dyDescent="0.2">
      <c r="A40" s="14" t="s">
        <v>17</v>
      </c>
      <c r="B40" s="10" t="s">
        <v>28</v>
      </c>
      <c r="C40" s="9" t="s">
        <v>5</v>
      </c>
      <c r="D40" s="24" t="s">
        <v>175</v>
      </c>
      <c r="E40" s="7">
        <f>562.28*2+35.81*2</f>
        <v>1196.1799999999998</v>
      </c>
    </row>
    <row r="41" spans="1:5" ht="36" customHeight="1" x14ac:dyDescent="0.2">
      <c r="A41" s="14" t="s">
        <v>19</v>
      </c>
      <c r="B41" s="11" t="s">
        <v>37</v>
      </c>
      <c r="C41" s="15" t="s">
        <v>68</v>
      </c>
      <c r="D41" s="24" t="s">
        <v>175</v>
      </c>
      <c r="E41" s="13">
        <f>2*1*162.5+35.81</f>
        <v>360.81</v>
      </c>
    </row>
    <row r="43" spans="1:5" x14ac:dyDescent="0.2">
      <c r="D43" s="3" t="s">
        <v>56</v>
      </c>
      <c r="E43" s="12">
        <f>SUM(E11:E42)</f>
        <v>29779.630000000005</v>
      </c>
    </row>
    <row r="45" spans="1:5" x14ac:dyDescent="0.2">
      <c r="E45" s="56"/>
    </row>
  </sheetData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E55"/>
  <sheetViews>
    <sheetView zoomScaleNormal="100" workbookViewId="0">
      <selection activeCell="B23" sqref="B23"/>
    </sheetView>
  </sheetViews>
  <sheetFormatPr baseColWidth="10" defaultColWidth="11.42578125" defaultRowHeight="12.75" x14ac:dyDescent="0.2"/>
  <cols>
    <col min="1" max="1" width="23.7109375" style="16" customWidth="1"/>
    <col min="2" max="2" width="34.7109375" style="16" customWidth="1"/>
    <col min="3" max="3" width="56.7109375" style="16" customWidth="1"/>
    <col min="4" max="4" width="29.85546875" style="16" customWidth="1"/>
    <col min="5" max="5" width="12" style="16" customWidth="1"/>
    <col min="6" max="16384" width="11.42578125" style="16"/>
  </cols>
  <sheetData>
    <row r="6" spans="1:5" x14ac:dyDescent="0.2">
      <c r="D6" s="18" t="s">
        <v>15</v>
      </c>
      <c r="E6" s="30">
        <v>2018</v>
      </c>
    </row>
    <row r="7" spans="1:5" x14ac:dyDescent="0.2">
      <c r="C7" s="18"/>
      <c r="D7" s="18"/>
      <c r="E7" s="30"/>
    </row>
    <row r="8" spans="1:5" x14ac:dyDescent="0.2">
      <c r="A8" s="30" t="s">
        <v>14</v>
      </c>
    </row>
    <row r="10" spans="1:5" x14ac:dyDescent="0.2">
      <c r="A10" s="29" t="s">
        <v>10</v>
      </c>
      <c r="B10" s="29" t="s">
        <v>11</v>
      </c>
      <c r="C10" s="29" t="s">
        <v>12</v>
      </c>
      <c r="D10" s="29" t="s">
        <v>176</v>
      </c>
      <c r="E10" s="29" t="s">
        <v>13</v>
      </c>
    </row>
    <row r="11" spans="1:5" ht="42.75" customHeight="1" x14ac:dyDescent="0.2">
      <c r="A11" s="22" t="s">
        <v>17</v>
      </c>
      <c r="B11" s="27" t="s">
        <v>26</v>
      </c>
      <c r="C11" s="15" t="s">
        <v>3</v>
      </c>
      <c r="D11" s="15" t="s">
        <v>174</v>
      </c>
      <c r="E11" s="23">
        <v>16397.599999999999</v>
      </c>
    </row>
    <row r="12" spans="1:5" ht="36" customHeight="1" x14ac:dyDescent="0.2">
      <c r="A12" s="22" t="s">
        <v>17</v>
      </c>
      <c r="B12" s="26" t="s">
        <v>27</v>
      </c>
      <c r="C12" s="24" t="s">
        <v>4</v>
      </c>
      <c r="D12" s="24" t="s">
        <v>172</v>
      </c>
      <c r="E12" s="23">
        <f>36.17*3</f>
        <v>108.51</v>
      </c>
    </row>
    <row r="13" spans="1:5" ht="36" customHeight="1" x14ac:dyDescent="0.2">
      <c r="A13" s="22" t="s">
        <v>17</v>
      </c>
      <c r="B13" s="25" t="s">
        <v>28</v>
      </c>
      <c r="C13" s="24" t="s">
        <v>79</v>
      </c>
      <c r="D13" s="24" t="s">
        <v>175</v>
      </c>
      <c r="E13" s="23">
        <v>2977.31</v>
      </c>
    </row>
    <row r="14" spans="1:5" ht="36" customHeight="1" x14ac:dyDescent="0.2">
      <c r="A14" s="22" t="s">
        <v>17</v>
      </c>
      <c r="B14" s="27" t="s">
        <v>39</v>
      </c>
      <c r="C14" s="28" t="s">
        <v>6</v>
      </c>
      <c r="D14" s="24" t="s">
        <v>175</v>
      </c>
      <c r="E14" s="23">
        <v>1336.17</v>
      </c>
    </row>
    <row r="15" spans="1:5" ht="36" customHeight="1" x14ac:dyDescent="0.2">
      <c r="A15" s="22" t="s">
        <v>17</v>
      </c>
      <c r="B15" s="28" t="s">
        <v>43</v>
      </c>
      <c r="C15" s="28" t="s">
        <v>7</v>
      </c>
      <c r="D15" s="24" t="s">
        <v>175</v>
      </c>
      <c r="E15" s="23">
        <f>197.5*9+36.17</f>
        <v>1813.67</v>
      </c>
    </row>
    <row r="16" spans="1:5" ht="36" customHeight="1" x14ac:dyDescent="0.2">
      <c r="A16" s="22" t="s">
        <v>17</v>
      </c>
      <c r="B16" s="28" t="s">
        <v>44</v>
      </c>
      <c r="C16" s="28" t="s">
        <v>16</v>
      </c>
      <c r="D16" s="24" t="s">
        <v>175</v>
      </c>
      <c r="E16" s="23">
        <f>285.54/4</f>
        <v>71.385000000000005</v>
      </c>
    </row>
    <row r="17" spans="1:5" ht="36" customHeight="1" x14ac:dyDescent="0.2">
      <c r="A17" s="22" t="s">
        <v>17</v>
      </c>
      <c r="B17" s="31" t="s">
        <v>80</v>
      </c>
      <c r="C17" s="32" t="s">
        <v>81</v>
      </c>
      <c r="D17" s="24" t="s">
        <v>175</v>
      </c>
      <c r="E17" s="33">
        <v>1757.42</v>
      </c>
    </row>
    <row r="18" spans="1:5" ht="36" customHeight="1" x14ac:dyDescent="0.2">
      <c r="A18" s="31" t="s">
        <v>17</v>
      </c>
      <c r="B18" s="31" t="s">
        <v>82</v>
      </c>
      <c r="C18" s="32" t="s">
        <v>83</v>
      </c>
      <c r="D18" s="24" t="s">
        <v>172</v>
      </c>
      <c r="E18" s="33">
        <v>186.17</v>
      </c>
    </row>
    <row r="19" spans="1:5" ht="36" customHeight="1" x14ac:dyDescent="0.2">
      <c r="A19" s="34" t="s">
        <v>18</v>
      </c>
      <c r="B19" s="27" t="s">
        <v>29</v>
      </c>
      <c r="C19" s="15" t="s">
        <v>0</v>
      </c>
      <c r="D19" s="15" t="s">
        <v>173</v>
      </c>
      <c r="E19" s="23">
        <v>1592.5</v>
      </c>
    </row>
    <row r="20" spans="1:5" ht="36" customHeight="1" x14ac:dyDescent="0.2">
      <c r="A20" s="34" t="s">
        <v>18</v>
      </c>
      <c r="B20" s="26" t="s">
        <v>30</v>
      </c>
      <c r="C20" s="15" t="s">
        <v>1</v>
      </c>
      <c r="D20" s="15" t="s">
        <v>173</v>
      </c>
      <c r="E20" s="23">
        <v>1331.75</v>
      </c>
    </row>
    <row r="21" spans="1:5" ht="36" customHeight="1" x14ac:dyDescent="0.2">
      <c r="A21" s="34" t="s">
        <v>18</v>
      </c>
      <c r="B21" s="25" t="s">
        <v>31</v>
      </c>
      <c r="C21" s="24" t="s">
        <v>2</v>
      </c>
      <c r="D21" s="24" t="s">
        <v>172</v>
      </c>
      <c r="E21" s="23">
        <v>4560</v>
      </c>
    </row>
    <row r="22" spans="1:5" ht="36" customHeight="1" x14ac:dyDescent="0.2">
      <c r="A22" s="22" t="s">
        <v>19</v>
      </c>
      <c r="B22" s="21" t="s">
        <v>61</v>
      </c>
      <c r="C22" s="15" t="s">
        <v>62</v>
      </c>
      <c r="D22" s="24" t="s">
        <v>175</v>
      </c>
      <c r="E22" s="35">
        <v>523.30999999999995</v>
      </c>
    </row>
    <row r="23" spans="1:5" ht="36" customHeight="1" x14ac:dyDescent="0.2">
      <c r="A23" s="22" t="s">
        <v>19</v>
      </c>
      <c r="B23" s="21" t="s">
        <v>61</v>
      </c>
      <c r="C23" s="15" t="s">
        <v>63</v>
      </c>
      <c r="D23" s="24" t="s">
        <v>175</v>
      </c>
      <c r="E23" s="35">
        <v>360.81</v>
      </c>
    </row>
    <row r="24" spans="1:5" ht="36" customHeight="1" x14ac:dyDescent="0.2">
      <c r="A24" s="22" t="s">
        <v>19</v>
      </c>
      <c r="B24" s="21" t="s">
        <v>45</v>
      </c>
      <c r="C24" s="15" t="s">
        <v>64</v>
      </c>
      <c r="D24" s="24" t="s">
        <v>175</v>
      </c>
      <c r="E24" s="35">
        <v>523.30999999999995</v>
      </c>
    </row>
    <row r="25" spans="1:5" ht="36" customHeight="1" x14ac:dyDescent="0.2">
      <c r="A25" s="22" t="s">
        <v>19</v>
      </c>
      <c r="B25" s="21" t="s">
        <v>24</v>
      </c>
      <c r="C25" s="15" t="s">
        <v>65</v>
      </c>
      <c r="D25" s="24" t="s">
        <v>175</v>
      </c>
      <c r="E25" s="35">
        <v>360.81</v>
      </c>
    </row>
    <row r="26" spans="1:5" ht="36" customHeight="1" x14ac:dyDescent="0.2">
      <c r="A26" s="22" t="s">
        <v>19</v>
      </c>
      <c r="B26" s="21" t="s">
        <v>24</v>
      </c>
      <c r="C26" s="15" t="s">
        <v>66</v>
      </c>
      <c r="D26" s="24" t="s">
        <v>175</v>
      </c>
      <c r="E26" s="35">
        <v>360.81</v>
      </c>
    </row>
    <row r="27" spans="1:5" ht="36" customHeight="1" x14ac:dyDescent="0.2">
      <c r="A27" s="22" t="s">
        <v>19</v>
      </c>
      <c r="B27" s="21" t="s">
        <v>46</v>
      </c>
      <c r="C27" s="15" t="s">
        <v>67</v>
      </c>
      <c r="D27" s="24" t="s">
        <v>175</v>
      </c>
      <c r="E27" s="35">
        <v>198.31</v>
      </c>
    </row>
    <row r="28" spans="1:5" ht="36" customHeight="1" x14ac:dyDescent="0.2">
      <c r="A28" s="22" t="s">
        <v>19</v>
      </c>
      <c r="B28" s="21" t="s">
        <v>25</v>
      </c>
      <c r="C28" s="15" t="s">
        <v>68</v>
      </c>
      <c r="D28" s="24" t="s">
        <v>175</v>
      </c>
      <c r="E28" s="35">
        <v>523.30999999999995</v>
      </c>
    </row>
    <row r="29" spans="1:5" ht="36" customHeight="1" x14ac:dyDescent="0.2">
      <c r="A29" s="22" t="s">
        <v>19</v>
      </c>
      <c r="B29" s="21" t="s">
        <v>38</v>
      </c>
      <c r="C29" s="15" t="s">
        <v>69</v>
      </c>
      <c r="D29" s="24" t="s">
        <v>175</v>
      </c>
      <c r="E29" s="35">
        <v>35.81</v>
      </c>
    </row>
    <row r="30" spans="1:5" ht="36" customHeight="1" x14ac:dyDescent="0.2">
      <c r="A30" s="22" t="s">
        <v>19</v>
      </c>
      <c r="B30" s="21" t="s">
        <v>38</v>
      </c>
      <c r="C30" s="15" t="s">
        <v>69</v>
      </c>
      <c r="D30" s="24" t="s">
        <v>175</v>
      </c>
      <c r="E30" s="35">
        <v>35.81</v>
      </c>
    </row>
    <row r="31" spans="1:5" ht="36" customHeight="1" x14ac:dyDescent="0.2">
      <c r="A31" s="22" t="s">
        <v>19</v>
      </c>
      <c r="B31" s="21" t="s">
        <v>8</v>
      </c>
      <c r="C31" s="15" t="s">
        <v>68</v>
      </c>
      <c r="D31" s="24" t="s">
        <v>175</v>
      </c>
      <c r="E31" s="35">
        <v>360.81</v>
      </c>
    </row>
    <row r="32" spans="1:5" ht="36" customHeight="1" x14ac:dyDescent="0.2">
      <c r="A32" s="22" t="s">
        <v>19</v>
      </c>
      <c r="B32" s="21" t="s">
        <v>8</v>
      </c>
      <c r="C32" s="15" t="s">
        <v>68</v>
      </c>
      <c r="D32" s="24" t="s">
        <v>175</v>
      </c>
      <c r="E32" s="35">
        <v>360.81</v>
      </c>
    </row>
    <row r="33" spans="1:5" ht="36" customHeight="1" x14ac:dyDescent="0.2">
      <c r="A33" s="22" t="s">
        <v>19</v>
      </c>
      <c r="B33" s="21" t="s">
        <v>50</v>
      </c>
      <c r="C33" s="15" t="s">
        <v>71</v>
      </c>
      <c r="D33" s="24" t="s">
        <v>175</v>
      </c>
      <c r="E33" s="35">
        <v>360.81</v>
      </c>
    </row>
    <row r="34" spans="1:5" ht="36" customHeight="1" x14ac:dyDescent="0.2">
      <c r="A34" s="22" t="s">
        <v>19</v>
      </c>
      <c r="B34" s="21" t="s">
        <v>49</v>
      </c>
      <c r="C34" s="15" t="s">
        <v>72</v>
      </c>
      <c r="D34" s="24" t="s">
        <v>175</v>
      </c>
      <c r="E34" s="35">
        <v>360.81</v>
      </c>
    </row>
    <row r="35" spans="1:5" ht="36" customHeight="1" x14ac:dyDescent="0.2">
      <c r="A35" s="22" t="s">
        <v>19</v>
      </c>
      <c r="B35" s="21" t="s">
        <v>54</v>
      </c>
      <c r="C35" s="15" t="s">
        <v>73</v>
      </c>
      <c r="D35" s="24" t="s">
        <v>175</v>
      </c>
      <c r="E35" s="35">
        <v>360.81</v>
      </c>
    </row>
    <row r="36" spans="1:5" ht="36" customHeight="1" x14ac:dyDescent="0.2">
      <c r="A36" s="22" t="s">
        <v>19</v>
      </c>
      <c r="B36" s="21" t="s">
        <v>54</v>
      </c>
      <c r="C36" s="15" t="s">
        <v>73</v>
      </c>
      <c r="D36" s="24" t="s">
        <v>175</v>
      </c>
      <c r="E36" s="35">
        <v>360.81</v>
      </c>
    </row>
    <row r="37" spans="1:5" ht="36" customHeight="1" x14ac:dyDescent="0.2">
      <c r="A37" s="22" t="s">
        <v>19</v>
      </c>
      <c r="B37" s="21" t="s">
        <v>36</v>
      </c>
      <c r="C37" s="15" t="s">
        <v>68</v>
      </c>
      <c r="D37" s="24" t="s">
        <v>175</v>
      </c>
      <c r="E37" s="35">
        <v>360.81</v>
      </c>
    </row>
    <row r="38" spans="1:5" ht="36" customHeight="1" x14ac:dyDescent="0.2">
      <c r="A38" s="22" t="s">
        <v>19</v>
      </c>
      <c r="B38" s="21" t="s">
        <v>36</v>
      </c>
      <c r="C38" s="15" t="s">
        <v>68</v>
      </c>
      <c r="D38" s="24" t="s">
        <v>175</v>
      </c>
      <c r="E38" s="35">
        <v>360.81</v>
      </c>
    </row>
    <row r="39" spans="1:5" ht="36" customHeight="1" x14ac:dyDescent="0.2">
      <c r="A39" s="22" t="s">
        <v>19</v>
      </c>
      <c r="B39" s="21" t="s">
        <v>55</v>
      </c>
      <c r="C39" s="15" t="s">
        <v>68</v>
      </c>
      <c r="D39" s="24" t="s">
        <v>175</v>
      </c>
      <c r="E39" s="35">
        <v>523.30999999999995</v>
      </c>
    </row>
    <row r="40" spans="1:5" ht="36" customHeight="1" x14ac:dyDescent="0.2">
      <c r="A40" s="22" t="s">
        <v>19</v>
      </c>
      <c r="B40" s="21" t="s">
        <v>9</v>
      </c>
      <c r="C40" s="15" t="s">
        <v>70</v>
      </c>
      <c r="D40" s="24" t="s">
        <v>175</v>
      </c>
      <c r="E40" s="35">
        <v>360.81</v>
      </c>
    </row>
    <row r="41" spans="1:5" ht="36" customHeight="1" x14ac:dyDescent="0.2">
      <c r="A41" s="22" t="s">
        <v>19</v>
      </c>
      <c r="B41" s="21" t="s">
        <v>9</v>
      </c>
      <c r="C41" s="15" t="s">
        <v>70</v>
      </c>
      <c r="D41" s="24" t="s">
        <v>175</v>
      </c>
      <c r="E41" s="35">
        <v>360.81</v>
      </c>
    </row>
    <row r="42" spans="1:5" ht="36" customHeight="1" x14ac:dyDescent="0.2">
      <c r="A42" s="22" t="s">
        <v>19</v>
      </c>
      <c r="B42" s="21" t="s">
        <v>53</v>
      </c>
      <c r="C42" s="15" t="s">
        <v>74</v>
      </c>
      <c r="D42" s="24" t="s">
        <v>175</v>
      </c>
      <c r="E42" s="35">
        <v>360.81</v>
      </c>
    </row>
    <row r="43" spans="1:5" ht="36" customHeight="1" x14ac:dyDescent="0.2">
      <c r="A43" s="22" t="s">
        <v>19</v>
      </c>
      <c r="B43" s="21" t="s">
        <v>53</v>
      </c>
      <c r="C43" s="15" t="s">
        <v>74</v>
      </c>
      <c r="D43" s="24" t="s">
        <v>175</v>
      </c>
      <c r="E43" s="35">
        <v>360.81</v>
      </c>
    </row>
    <row r="44" spans="1:5" ht="36" customHeight="1" x14ac:dyDescent="0.2">
      <c r="A44" s="22" t="s">
        <v>19</v>
      </c>
      <c r="B44" s="21" t="s">
        <v>52</v>
      </c>
      <c r="C44" s="15" t="s">
        <v>64</v>
      </c>
      <c r="D44" s="24" t="s">
        <v>175</v>
      </c>
      <c r="E44" s="35">
        <v>1010.81</v>
      </c>
    </row>
    <row r="45" spans="1:5" ht="36" customHeight="1" x14ac:dyDescent="0.2">
      <c r="A45" s="22" t="s">
        <v>19</v>
      </c>
      <c r="B45" s="21" t="s">
        <v>51</v>
      </c>
      <c r="C45" s="15" t="s">
        <v>75</v>
      </c>
      <c r="D45" s="24" t="s">
        <v>175</v>
      </c>
      <c r="E45" s="35">
        <v>523.30999999999995</v>
      </c>
    </row>
    <row r="46" spans="1:5" ht="36" customHeight="1" x14ac:dyDescent="0.2">
      <c r="A46" s="22" t="s">
        <v>19</v>
      </c>
      <c r="B46" s="21" t="s">
        <v>36</v>
      </c>
      <c r="C46" s="15" t="s">
        <v>84</v>
      </c>
      <c r="D46" s="24" t="s">
        <v>172</v>
      </c>
      <c r="E46" s="35">
        <f>50*10+36.17</f>
        <v>536.16999999999996</v>
      </c>
    </row>
    <row r="47" spans="1:5" ht="36" customHeight="1" x14ac:dyDescent="0.2">
      <c r="A47" s="22" t="s">
        <v>19</v>
      </c>
      <c r="B47" s="21" t="s">
        <v>38</v>
      </c>
      <c r="C47" s="15" t="s">
        <v>85</v>
      </c>
      <c r="D47" s="24" t="s">
        <v>172</v>
      </c>
      <c r="E47" s="35">
        <v>1072.3399999999999</v>
      </c>
    </row>
    <row r="48" spans="1:5" ht="36" customHeight="1" x14ac:dyDescent="0.2">
      <c r="A48" s="22" t="s">
        <v>19</v>
      </c>
      <c r="B48" s="27" t="s">
        <v>52</v>
      </c>
      <c r="C48" s="15" t="s">
        <v>64</v>
      </c>
      <c r="D48" s="24" t="s">
        <v>175</v>
      </c>
      <c r="E48" s="23">
        <v>2093.2399999999998</v>
      </c>
    </row>
    <row r="49" spans="1:5" ht="36" customHeight="1" x14ac:dyDescent="0.2">
      <c r="A49" s="22" t="s">
        <v>19</v>
      </c>
      <c r="B49" s="26" t="s">
        <v>86</v>
      </c>
      <c r="C49" s="15" t="s">
        <v>87</v>
      </c>
      <c r="D49" s="24" t="s">
        <v>175</v>
      </c>
      <c r="E49" s="35">
        <v>1010.81</v>
      </c>
    </row>
    <row r="50" spans="1:5" ht="36" customHeight="1" x14ac:dyDescent="0.2">
      <c r="A50" s="22" t="s">
        <v>19</v>
      </c>
      <c r="B50" s="25" t="s">
        <v>88</v>
      </c>
      <c r="C50" s="15" t="s">
        <v>68</v>
      </c>
      <c r="D50" s="24" t="s">
        <v>175</v>
      </c>
      <c r="E50" s="35">
        <v>360.81</v>
      </c>
    </row>
    <row r="51" spans="1:5" ht="36" customHeight="1" x14ac:dyDescent="0.2">
      <c r="A51" s="22" t="s">
        <v>19</v>
      </c>
      <c r="B51" s="27" t="s">
        <v>89</v>
      </c>
      <c r="C51" s="28" t="s">
        <v>90</v>
      </c>
      <c r="D51" s="24" t="s">
        <v>175</v>
      </c>
      <c r="E51" s="23">
        <v>721.62</v>
      </c>
    </row>
    <row r="52" spans="1:5" x14ac:dyDescent="0.2">
      <c r="B52" s="20"/>
      <c r="C52" s="15"/>
      <c r="D52" s="15"/>
      <c r="E52" s="19"/>
    </row>
    <row r="53" spans="1:5" x14ac:dyDescent="0.2">
      <c r="D53" s="18" t="s">
        <v>57</v>
      </c>
      <c r="E53" s="17">
        <f>SUM(E11:E52)</f>
        <v>47236.914999999935</v>
      </c>
    </row>
    <row r="55" spans="1:5" x14ac:dyDescent="0.2">
      <c r="E55" s="19"/>
    </row>
  </sheetData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E73"/>
  <sheetViews>
    <sheetView zoomScaleNormal="100" workbookViewId="0">
      <selection activeCell="J24" sqref="J24"/>
    </sheetView>
  </sheetViews>
  <sheetFormatPr baseColWidth="10" defaultColWidth="11.42578125" defaultRowHeight="12.75" x14ac:dyDescent="0.2"/>
  <cols>
    <col min="1" max="1" width="23.7109375" style="16" customWidth="1"/>
    <col min="2" max="2" width="34.7109375" style="16" customWidth="1"/>
    <col min="3" max="3" width="56.7109375" style="16" customWidth="1"/>
    <col min="4" max="4" width="23.5703125" style="16" customWidth="1"/>
    <col min="5" max="5" width="12" style="16" customWidth="1"/>
    <col min="6" max="16384" width="11.42578125" style="16"/>
  </cols>
  <sheetData>
    <row r="7" spans="1:5" x14ac:dyDescent="0.2">
      <c r="C7" s="18"/>
      <c r="D7" s="18"/>
      <c r="E7" s="30"/>
    </row>
    <row r="8" spans="1:5" x14ac:dyDescent="0.2">
      <c r="A8" s="30" t="s">
        <v>177</v>
      </c>
      <c r="D8" s="18" t="s">
        <v>15</v>
      </c>
      <c r="E8" s="41">
        <v>2019</v>
      </c>
    </row>
    <row r="10" spans="1:5" x14ac:dyDescent="0.2">
      <c r="A10" s="29" t="s">
        <v>10</v>
      </c>
      <c r="B10" s="29" t="s">
        <v>11</v>
      </c>
      <c r="C10" s="29" t="s">
        <v>12</v>
      </c>
      <c r="D10" s="29" t="s">
        <v>171</v>
      </c>
      <c r="E10" s="29" t="s">
        <v>13</v>
      </c>
    </row>
    <row r="11" spans="1:5" ht="42.75" customHeight="1" x14ac:dyDescent="0.2">
      <c r="A11" s="22" t="s">
        <v>18</v>
      </c>
      <c r="B11" s="27" t="s">
        <v>31</v>
      </c>
      <c r="C11" s="15" t="s">
        <v>2</v>
      </c>
      <c r="D11" s="15" t="s">
        <v>172</v>
      </c>
      <c r="E11" s="23">
        <v>4560</v>
      </c>
    </row>
    <row r="12" spans="1:5" ht="36" customHeight="1" x14ac:dyDescent="0.2">
      <c r="A12" s="22" t="s">
        <v>18</v>
      </c>
      <c r="B12" s="26" t="s">
        <v>29</v>
      </c>
      <c r="C12" s="15" t="s">
        <v>0</v>
      </c>
      <c r="D12" s="15" t="s">
        <v>173</v>
      </c>
      <c r="E12" s="23">
        <v>1091.5</v>
      </c>
    </row>
    <row r="13" spans="1:5" ht="36" customHeight="1" x14ac:dyDescent="0.2">
      <c r="A13" s="22" t="s">
        <v>18</v>
      </c>
      <c r="B13" s="27" t="s">
        <v>30</v>
      </c>
      <c r="C13" s="15" t="s">
        <v>1</v>
      </c>
      <c r="D13" s="15" t="s">
        <v>173</v>
      </c>
      <c r="E13" s="23">
        <v>889</v>
      </c>
    </row>
    <row r="14" spans="1:5" ht="36" customHeight="1" x14ac:dyDescent="0.2">
      <c r="A14" s="22" t="s">
        <v>17</v>
      </c>
      <c r="B14" s="27" t="s">
        <v>26</v>
      </c>
      <c r="C14" s="15" t="s">
        <v>3</v>
      </c>
      <c r="D14" s="15" t="s">
        <v>174</v>
      </c>
      <c r="E14" s="23">
        <v>7187.68</v>
      </c>
    </row>
    <row r="15" spans="1:5" ht="36" customHeight="1" x14ac:dyDescent="0.2">
      <c r="A15" s="22" t="s">
        <v>17</v>
      </c>
      <c r="B15" s="26" t="s">
        <v>27</v>
      </c>
      <c r="C15" s="24" t="s">
        <v>4</v>
      </c>
      <c r="D15" s="24" t="s">
        <v>172</v>
      </c>
      <c r="E15" s="23">
        <v>111.47999999999999</v>
      </c>
    </row>
    <row r="16" spans="1:5" ht="36" customHeight="1" x14ac:dyDescent="0.2">
      <c r="A16" s="22" t="s">
        <v>17</v>
      </c>
      <c r="B16" s="25" t="s">
        <v>28</v>
      </c>
      <c r="C16" s="24" t="s">
        <v>130</v>
      </c>
      <c r="D16" s="24" t="s">
        <v>175</v>
      </c>
      <c r="E16" s="23">
        <v>1414.28</v>
      </c>
    </row>
    <row r="17" spans="1:5" ht="36" customHeight="1" x14ac:dyDescent="0.2">
      <c r="A17" s="31" t="s">
        <v>17</v>
      </c>
      <c r="B17" s="44" t="s">
        <v>28</v>
      </c>
      <c r="C17" s="45" t="s">
        <v>170</v>
      </c>
      <c r="D17" s="24" t="s">
        <v>175</v>
      </c>
      <c r="E17" s="33">
        <f>2295+37.16</f>
        <v>2332.16</v>
      </c>
    </row>
    <row r="18" spans="1:5" ht="36" customHeight="1" x14ac:dyDescent="0.2">
      <c r="A18" s="22" t="s">
        <v>17</v>
      </c>
      <c r="B18" s="27" t="s">
        <v>131</v>
      </c>
      <c r="C18" s="28" t="s">
        <v>6</v>
      </c>
      <c r="D18" s="28" t="s">
        <v>175</v>
      </c>
      <c r="E18" s="33">
        <v>2437.16</v>
      </c>
    </row>
    <row r="19" spans="1:5" ht="36" customHeight="1" x14ac:dyDescent="0.2">
      <c r="A19" s="22" t="s">
        <v>17</v>
      </c>
      <c r="B19" s="31" t="s">
        <v>44</v>
      </c>
      <c r="C19" s="32" t="s">
        <v>91</v>
      </c>
      <c r="D19" s="28" t="s">
        <v>175</v>
      </c>
      <c r="E19" s="33">
        <v>285.54000000000002</v>
      </c>
    </row>
    <row r="20" spans="1:5" ht="36" customHeight="1" x14ac:dyDescent="0.2">
      <c r="A20" s="31" t="s">
        <v>17</v>
      </c>
      <c r="B20" s="28" t="s">
        <v>80</v>
      </c>
      <c r="C20" s="28" t="s">
        <v>132</v>
      </c>
      <c r="D20" s="28" t="s">
        <v>175</v>
      </c>
      <c r="E20" s="23">
        <f>1147.5+37.16</f>
        <v>1184.6600000000001</v>
      </c>
    </row>
    <row r="21" spans="1:5" ht="36" customHeight="1" x14ac:dyDescent="0.2">
      <c r="A21" s="22" t="s">
        <v>92</v>
      </c>
      <c r="B21" s="21" t="s">
        <v>93</v>
      </c>
      <c r="C21" s="15" t="s">
        <v>87</v>
      </c>
      <c r="D21" s="28" t="s">
        <v>175</v>
      </c>
      <c r="E21" s="36">
        <v>76.16</v>
      </c>
    </row>
    <row r="22" spans="1:5" ht="36" customHeight="1" x14ac:dyDescent="0.2">
      <c r="A22" s="22" t="s">
        <v>92</v>
      </c>
      <c r="B22" s="25" t="s">
        <v>88</v>
      </c>
      <c r="C22" s="15" t="s">
        <v>68</v>
      </c>
      <c r="D22" s="28" t="s">
        <v>175</v>
      </c>
      <c r="E22" s="36">
        <v>687.16</v>
      </c>
    </row>
    <row r="23" spans="1:5" ht="36" customHeight="1" x14ac:dyDescent="0.2">
      <c r="A23" s="22" t="s">
        <v>92</v>
      </c>
      <c r="B23" s="27" t="s">
        <v>89</v>
      </c>
      <c r="C23" s="28" t="s">
        <v>90</v>
      </c>
      <c r="D23" s="28" t="s">
        <v>175</v>
      </c>
      <c r="E23" s="36">
        <v>984.32</v>
      </c>
    </row>
    <row r="24" spans="1:5" ht="36" customHeight="1" x14ac:dyDescent="0.2">
      <c r="A24" s="22" t="s">
        <v>92</v>
      </c>
      <c r="B24" s="22" t="s">
        <v>94</v>
      </c>
      <c r="C24" s="15" t="s">
        <v>95</v>
      </c>
      <c r="D24" s="28" t="s">
        <v>175</v>
      </c>
      <c r="E24" s="36">
        <v>984.32</v>
      </c>
    </row>
    <row r="25" spans="1:5" ht="36" customHeight="1" x14ac:dyDescent="0.2">
      <c r="A25" s="22" t="s">
        <v>92</v>
      </c>
      <c r="B25" s="22" t="s">
        <v>96</v>
      </c>
      <c r="C25" s="15" t="s">
        <v>64</v>
      </c>
      <c r="D25" s="28" t="s">
        <v>175</v>
      </c>
      <c r="E25" s="36">
        <f>2548.98+1536.82+432.16</f>
        <v>4517.96</v>
      </c>
    </row>
    <row r="26" spans="1:5" ht="36" customHeight="1" x14ac:dyDescent="0.2">
      <c r="A26" s="22" t="s">
        <v>92</v>
      </c>
      <c r="B26" s="22" t="s">
        <v>97</v>
      </c>
      <c r="C26" s="15" t="s">
        <v>98</v>
      </c>
      <c r="D26" s="28" t="s">
        <v>175</v>
      </c>
      <c r="E26" s="36">
        <v>199.66</v>
      </c>
    </row>
    <row r="27" spans="1:5" ht="36" customHeight="1" x14ac:dyDescent="0.2">
      <c r="A27" s="22" t="s">
        <v>92</v>
      </c>
      <c r="B27" s="22" t="s">
        <v>99</v>
      </c>
      <c r="C27" s="15" t="s">
        <v>66</v>
      </c>
      <c r="D27" s="28" t="s">
        <v>175</v>
      </c>
      <c r="E27" s="36">
        <v>427.16</v>
      </c>
    </row>
    <row r="28" spans="1:5" ht="36" customHeight="1" x14ac:dyDescent="0.2">
      <c r="A28" s="22" t="s">
        <v>92</v>
      </c>
      <c r="B28" s="22" t="s">
        <v>100</v>
      </c>
      <c r="C28" s="15" t="s">
        <v>101</v>
      </c>
      <c r="D28" s="28" t="s">
        <v>175</v>
      </c>
      <c r="E28" s="36">
        <v>854.32</v>
      </c>
    </row>
    <row r="29" spans="1:5" ht="36" customHeight="1" x14ac:dyDescent="0.2">
      <c r="A29" s="22" t="s">
        <v>92</v>
      </c>
      <c r="B29" s="22" t="s">
        <v>102</v>
      </c>
      <c r="C29" s="15" t="s">
        <v>103</v>
      </c>
      <c r="D29" s="28" t="s">
        <v>175</v>
      </c>
      <c r="E29" s="36">
        <v>687.16</v>
      </c>
    </row>
    <row r="30" spans="1:5" ht="36" customHeight="1" x14ac:dyDescent="0.2">
      <c r="A30" s="22" t="s">
        <v>92</v>
      </c>
      <c r="B30" s="22" t="s">
        <v>104</v>
      </c>
      <c r="C30" s="15" t="s">
        <v>120</v>
      </c>
      <c r="D30" s="28" t="s">
        <v>175</v>
      </c>
      <c r="E30" s="36">
        <v>1715.14</v>
      </c>
    </row>
    <row r="31" spans="1:5" ht="36" customHeight="1" x14ac:dyDescent="0.2">
      <c r="A31" s="22" t="s">
        <v>92</v>
      </c>
      <c r="B31" s="22" t="s">
        <v>105</v>
      </c>
      <c r="C31" s="15" t="s">
        <v>106</v>
      </c>
      <c r="D31" s="28" t="s">
        <v>175</v>
      </c>
      <c r="E31" s="36">
        <v>297.16000000000003</v>
      </c>
    </row>
    <row r="32" spans="1:5" ht="36" customHeight="1" x14ac:dyDescent="0.2">
      <c r="A32" s="22" t="s">
        <v>92</v>
      </c>
      <c r="B32" s="22" t="s">
        <v>107</v>
      </c>
      <c r="C32" s="15" t="s">
        <v>108</v>
      </c>
      <c r="D32" s="28" t="s">
        <v>175</v>
      </c>
      <c r="E32" s="36">
        <v>687.16</v>
      </c>
    </row>
    <row r="33" spans="1:5" ht="36" customHeight="1" x14ac:dyDescent="0.2">
      <c r="A33" s="22" t="s">
        <v>92</v>
      </c>
      <c r="B33" s="21" t="s">
        <v>36</v>
      </c>
      <c r="C33" s="15" t="s">
        <v>84</v>
      </c>
      <c r="D33" s="28" t="s">
        <v>175</v>
      </c>
      <c r="E33" s="36">
        <v>2139.6799999999998</v>
      </c>
    </row>
    <row r="34" spans="1:5" ht="36" customHeight="1" x14ac:dyDescent="0.2">
      <c r="A34" s="22" t="s">
        <v>92</v>
      </c>
      <c r="B34" s="22" t="s">
        <v>109</v>
      </c>
      <c r="C34" s="37" t="s">
        <v>110</v>
      </c>
      <c r="D34" s="28" t="s">
        <v>175</v>
      </c>
      <c r="E34" s="36">
        <v>1874.32</v>
      </c>
    </row>
    <row r="35" spans="1:5" ht="36" customHeight="1" x14ac:dyDescent="0.2">
      <c r="A35" s="22" t="s">
        <v>92</v>
      </c>
      <c r="B35" s="21" t="s">
        <v>111</v>
      </c>
      <c r="C35" s="15" t="s">
        <v>112</v>
      </c>
      <c r="D35" s="24" t="s">
        <v>172</v>
      </c>
      <c r="E35" s="36">
        <v>2148.64</v>
      </c>
    </row>
    <row r="36" spans="1:5" ht="36" customHeight="1" x14ac:dyDescent="0.2">
      <c r="A36" s="22" t="s">
        <v>92</v>
      </c>
      <c r="B36" s="21" t="s">
        <v>113</v>
      </c>
      <c r="C36" s="15" t="s">
        <v>114</v>
      </c>
      <c r="D36" s="24" t="s">
        <v>172</v>
      </c>
      <c r="E36" s="36">
        <v>1237.1600000000001</v>
      </c>
    </row>
    <row r="37" spans="1:5" ht="36" customHeight="1" x14ac:dyDescent="0.2">
      <c r="A37" s="22" t="s">
        <v>92</v>
      </c>
      <c r="B37" s="21" t="s">
        <v>8</v>
      </c>
      <c r="C37" s="15" t="s">
        <v>115</v>
      </c>
      <c r="D37" s="28" t="s">
        <v>175</v>
      </c>
      <c r="E37" s="36">
        <v>437.16</v>
      </c>
    </row>
    <row r="38" spans="1:5" ht="36" customHeight="1" x14ac:dyDescent="0.2">
      <c r="A38" s="22" t="s">
        <v>92</v>
      </c>
      <c r="B38" s="21" t="s">
        <v>116</v>
      </c>
      <c r="C38" s="15" t="s">
        <v>117</v>
      </c>
      <c r="D38" s="24" t="s">
        <v>172</v>
      </c>
      <c r="E38" s="36">
        <v>137.16</v>
      </c>
    </row>
    <row r="39" spans="1:5" ht="36" customHeight="1" x14ac:dyDescent="0.2">
      <c r="A39" s="22" t="s">
        <v>92</v>
      </c>
      <c r="B39" s="21" t="s">
        <v>118</v>
      </c>
      <c r="C39" s="15" t="s">
        <v>119</v>
      </c>
      <c r="D39" s="28" t="s">
        <v>175</v>
      </c>
      <c r="E39" s="36">
        <v>337.16</v>
      </c>
    </row>
    <row r="40" spans="1:5" ht="36" customHeight="1" x14ac:dyDescent="0.2">
      <c r="A40" s="22" t="s">
        <v>92</v>
      </c>
      <c r="B40" s="38" t="s">
        <v>121</v>
      </c>
      <c r="C40" s="15" t="s">
        <v>122</v>
      </c>
      <c r="D40" s="15" t="s">
        <v>174</v>
      </c>
      <c r="E40" s="39">
        <v>61.05</v>
      </c>
    </row>
    <row r="41" spans="1:5" ht="36" customHeight="1" x14ac:dyDescent="0.2">
      <c r="A41" s="22" t="s">
        <v>92</v>
      </c>
      <c r="B41" s="38" t="s">
        <v>123</v>
      </c>
      <c r="C41" s="15" t="s">
        <v>124</v>
      </c>
      <c r="D41" s="15" t="s">
        <v>174</v>
      </c>
      <c r="E41" s="39">
        <v>24.62</v>
      </c>
    </row>
    <row r="42" spans="1:5" ht="36" customHeight="1" x14ac:dyDescent="0.2">
      <c r="A42" s="22" t="s">
        <v>92</v>
      </c>
      <c r="B42" s="38" t="s">
        <v>125</v>
      </c>
      <c r="C42" s="15" t="s">
        <v>126</v>
      </c>
      <c r="D42" s="15" t="s">
        <v>174</v>
      </c>
      <c r="E42" s="39">
        <v>168</v>
      </c>
    </row>
    <row r="43" spans="1:5" ht="36" customHeight="1" x14ac:dyDescent="0.2">
      <c r="A43" s="22" t="s">
        <v>92</v>
      </c>
      <c r="B43" s="38" t="s">
        <v>127</v>
      </c>
      <c r="C43" s="15" t="s">
        <v>128</v>
      </c>
      <c r="D43" s="15" t="s">
        <v>174</v>
      </c>
      <c r="E43" s="39">
        <v>50.21</v>
      </c>
    </row>
    <row r="44" spans="1:5" ht="36" customHeight="1" x14ac:dyDescent="0.2">
      <c r="A44" s="22" t="s">
        <v>92</v>
      </c>
      <c r="B44" s="21" t="s">
        <v>133</v>
      </c>
      <c r="C44" s="15" t="s">
        <v>134</v>
      </c>
      <c r="D44" s="28" t="s">
        <v>175</v>
      </c>
      <c r="E44" s="36">
        <f>(325*2)+(130*2)+100+37.16</f>
        <v>1047.1600000000001</v>
      </c>
    </row>
    <row r="45" spans="1:5" ht="36" customHeight="1" x14ac:dyDescent="0.2">
      <c r="A45" s="22" t="s">
        <v>92</v>
      </c>
      <c r="B45" s="21" t="s">
        <v>135</v>
      </c>
      <c r="C45" s="15" t="s">
        <v>136</v>
      </c>
      <c r="D45" s="28" t="s">
        <v>175</v>
      </c>
      <c r="E45" s="36">
        <f>100+37.16</f>
        <v>137.16</v>
      </c>
    </row>
    <row r="46" spans="1:5" ht="36" customHeight="1" x14ac:dyDescent="0.2">
      <c r="A46" s="22" t="s">
        <v>92</v>
      </c>
      <c r="B46" s="21" t="s">
        <v>40</v>
      </c>
      <c r="C46" s="15" t="s">
        <v>137</v>
      </c>
      <c r="D46" s="24" t="s">
        <v>172</v>
      </c>
      <c r="E46" s="36">
        <f>(100*48)+37.16</f>
        <v>4837.16</v>
      </c>
    </row>
    <row r="47" spans="1:5" ht="36" customHeight="1" x14ac:dyDescent="0.2">
      <c r="A47" s="22" t="s">
        <v>92</v>
      </c>
      <c r="B47" s="21" t="s">
        <v>138</v>
      </c>
      <c r="C47" s="15" t="s">
        <v>139</v>
      </c>
      <c r="D47" s="28" t="s">
        <v>175</v>
      </c>
      <c r="E47" s="36">
        <f>(325)+(130)+37.16</f>
        <v>492.15999999999997</v>
      </c>
    </row>
    <row r="48" spans="1:5" ht="36" customHeight="1" x14ac:dyDescent="0.2">
      <c r="A48" s="22" t="s">
        <v>92</v>
      </c>
      <c r="B48" s="21" t="s">
        <v>158</v>
      </c>
      <c r="C48" s="15" t="s">
        <v>140</v>
      </c>
      <c r="D48" s="28" t="s">
        <v>175</v>
      </c>
      <c r="E48" s="36">
        <f>(325*2)+37.16</f>
        <v>687.16</v>
      </c>
    </row>
    <row r="49" spans="1:5" ht="36" customHeight="1" x14ac:dyDescent="0.2">
      <c r="A49" s="22" t="s">
        <v>92</v>
      </c>
      <c r="B49" s="21" t="s">
        <v>141</v>
      </c>
      <c r="C49" s="15" t="s">
        <v>142</v>
      </c>
      <c r="D49" s="28" t="s">
        <v>175</v>
      </c>
      <c r="E49" s="36">
        <f>(325*3)+200+37.16</f>
        <v>1212.1600000000001</v>
      </c>
    </row>
    <row r="50" spans="1:5" ht="36" customHeight="1" x14ac:dyDescent="0.2">
      <c r="A50" s="22" t="s">
        <v>92</v>
      </c>
      <c r="B50" s="21" t="s">
        <v>143</v>
      </c>
      <c r="C50" s="15" t="s">
        <v>144</v>
      </c>
      <c r="D50" s="28" t="s">
        <v>175</v>
      </c>
      <c r="E50" s="36">
        <f>(325)+37.16</f>
        <v>362.15999999999997</v>
      </c>
    </row>
    <row r="51" spans="1:5" ht="36" customHeight="1" x14ac:dyDescent="0.2">
      <c r="A51" s="22" t="s">
        <v>92</v>
      </c>
      <c r="B51" s="21" t="s">
        <v>145</v>
      </c>
      <c r="C51" s="15" t="s">
        <v>146</v>
      </c>
      <c r="D51" s="15" t="s">
        <v>174</v>
      </c>
      <c r="E51" s="36">
        <f>SUM(0.4923*25)*2</f>
        <v>24.615000000000002</v>
      </c>
    </row>
    <row r="52" spans="1:5" ht="36" customHeight="1" x14ac:dyDescent="0.2">
      <c r="A52" s="22" t="s">
        <v>92</v>
      </c>
      <c r="B52" s="21" t="s">
        <v>147</v>
      </c>
      <c r="C52" s="15" t="s">
        <v>148</v>
      </c>
      <c r="D52" s="15" t="s">
        <v>174</v>
      </c>
      <c r="E52" s="36">
        <f>SUM(0.4923*100)*2</f>
        <v>98.460000000000008</v>
      </c>
    </row>
    <row r="53" spans="1:5" ht="36" customHeight="1" x14ac:dyDescent="0.2">
      <c r="A53" s="22" t="s">
        <v>92</v>
      </c>
      <c r="B53" s="21" t="s">
        <v>149</v>
      </c>
      <c r="C53" s="15" t="s">
        <v>150</v>
      </c>
      <c r="D53" s="15" t="s">
        <v>174</v>
      </c>
      <c r="E53" s="36">
        <f>SUM(0.4923*143)*2</f>
        <v>140.7978</v>
      </c>
    </row>
    <row r="54" spans="1:5" ht="36" customHeight="1" x14ac:dyDescent="0.2">
      <c r="A54" s="22" t="s">
        <v>92</v>
      </c>
      <c r="B54" s="21" t="s">
        <v>151</v>
      </c>
      <c r="C54" s="15" t="s">
        <v>152</v>
      </c>
      <c r="D54" s="15" t="s">
        <v>174</v>
      </c>
      <c r="E54" s="36">
        <f>SUM(0.4923*38)*2</f>
        <v>37.4148</v>
      </c>
    </row>
    <row r="55" spans="1:5" ht="36" customHeight="1" x14ac:dyDescent="0.2">
      <c r="A55" s="22" t="s">
        <v>92</v>
      </c>
      <c r="B55" s="21" t="s">
        <v>153</v>
      </c>
      <c r="C55" s="15" t="s">
        <v>154</v>
      </c>
      <c r="D55" s="15" t="s">
        <v>174</v>
      </c>
      <c r="E55" s="36">
        <f>SUM(4*205)*2</f>
        <v>1640</v>
      </c>
    </row>
    <row r="56" spans="1:5" ht="36" customHeight="1" x14ac:dyDescent="0.2">
      <c r="A56" s="22" t="s">
        <v>92</v>
      </c>
      <c r="B56" s="21" t="s">
        <v>153</v>
      </c>
      <c r="C56" s="15" t="s">
        <v>155</v>
      </c>
      <c r="D56" s="15" t="s">
        <v>174</v>
      </c>
      <c r="E56" s="36">
        <f>SUM(0.4923*55)*2</f>
        <v>54.152999999999999</v>
      </c>
    </row>
    <row r="57" spans="1:5" ht="36" customHeight="1" x14ac:dyDescent="0.25">
      <c r="A57" s="22" t="s">
        <v>92</v>
      </c>
      <c r="B57" s="38" t="s">
        <v>159</v>
      </c>
      <c r="C57" s="42" t="s">
        <v>160</v>
      </c>
      <c r="D57" s="28" t="s">
        <v>175</v>
      </c>
      <c r="E57" s="43">
        <v>729.32</v>
      </c>
    </row>
    <row r="58" spans="1:5" ht="36" customHeight="1" x14ac:dyDescent="0.25">
      <c r="A58" s="22" t="s">
        <v>92</v>
      </c>
      <c r="B58" s="38" t="s">
        <v>93</v>
      </c>
      <c r="C58" s="15" t="s">
        <v>161</v>
      </c>
      <c r="D58" s="28" t="s">
        <v>175</v>
      </c>
      <c r="E58" s="43">
        <v>729.32</v>
      </c>
    </row>
    <row r="59" spans="1:5" ht="36" customHeight="1" x14ac:dyDescent="0.2">
      <c r="A59" s="22" t="s">
        <v>92</v>
      </c>
      <c r="B59" s="38" t="s">
        <v>162</v>
      </c>
      <c r="C59" s="42" t="s">
        <v>163</v>
      </c>
      <c r="D59" s="28" t="s">
        <v>175</v>
      </c>
      <c r="E59" s="39">
        <v>362.16</v>
      </c>
    </row>
    <row r="60" spans="1:5" ht="36" customHeight="1" x14ac:dyDescent="0.2">
      <c r="A60" s="22" t="s">
        <v>92</v>
      </c>
      <c r="B60" s="21" t="s">
        <v>164</v>
      </c>
      <c r="C60" s="15" t="s">
        <v>165</v>
      </c>
      <c r="D60" s="28" t="s">
        <v>175</v>
      </c>
      <c r="E60" s="36">
        <v>432.16</v>
      </c>
    </row>
    <row r="61" spans="1:5" ht="36" customHeight="1" x14ac:dyDescent="0.2">
      <c r="A61" s="22" t="s">
        <v>92</v>
      </c>
      <c r="B61" s="38" t="s">
        <v>166</v>
      </c>
      <c r="C61" s="42" t="s">
        <v>167</v>
      </c>
      <c r="D61" s="28" t="s">
        <v>175</v>
      </c>
      <c r="E61" s="39">
        <v>729.32</v>
      </c>
    </row>
    <row r="62" spans="1:5" ht="36" customHeight="1" x14ac:dyDescent="0.2">
      <c r="A62" s="22" t="s">
        <v>92</v>
      </c>
      <c r="B62" s="21" t="s">
        <v>168</v>
      </c>
      <c r="C62" s="15" t="s">
        <v>169</v>
      </c>
      <c r="D62" s="28" t="s">
        <v>175</v>
      </c>
      <c r="E62" s="36">
        <v>297.16000000000003</v>
      </c>
    </row>
    <row r="63" spans="1:5" ht="7.5" customHeight="1" x14ac:dyDescent="0.2">
      <c r="B63" s="20"/>
      <c r="C63" s="15"/>
      <c r="D63" s="15"/>
      <c r="E63" s="19"/>
    </row>
    <row r="64" spans="1:5" ht="7.5" customHeight="1" x14ac:dyDescent="0.2">
      <c r="B64" s="20"/>
      <c r="C64" s="15"/>
      <c r="D64" s="15"/>
      <c r="E64" s="19"/>
    </row>
    <row r="65" spans="4:5" x14ac:dyDescent="0.2">
      <c r="D65" s="18" t="s">
        <v>156</v>
      </c>
      <c r="E65" s="17">
        <f>SUM(E11:E62)</f>
        <v>56276.300600000046</v>
      </c>
    </row>
    <row r="66" spans="4:5" x14ac:dyDescent="0.2">
      <c r="D66" s="40" t="s">
        <v>56</v>
      </c>
      <c r="E66" s="19">
        <f>'2017'!E43</f>
        <v>29779.630000000005</v>
      </c>
    </row>
    <row r="67" spans="4:5" x14ac:dyDescent="0.2">
      <c r="D67" s="40" t="s">
        <v>57</v>
      </c>
      <c r="E67" s="19">
        <f>'2018'!E53</f>
        <v>47236.914999999935</v>
      </c>
    </row>
    <row r="68" spans="4:5" x14ac:dyDescent="0.2">
      <c r="D68" s="18" t="s">
        <v>157</v>
      </c>
      <c r="E68" s="17">
        <f>SUM(E65:E67)</f>
        <v>133292.8456</v>
      </c>
    </row>
    <row r="69" spans="4:5" x14ac:dyDescent="0.2">
      <c r="D69" s="18" t="s">
        <v>129</v>
      </c>
      <c r="E69" s="17">
        <f>(E68-150000)</f>
        <v>-16707.154399999999</v>
      </c>
    </row>
    <row r="73" spans="4:5" x14ac:dyDescent="0.2">
      <c r="E73" s="19"/>
    </row>
  </sheetData>
  <pageMargins left="0.7" right="0.7" top="0.75" bottom="0.75" header="0.3" footer="0.3"/>
  <pageSetup paperSize="9" scale="69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L72"/>
  <sheetViews>
    <sheetView zoomScale="130" zoomScaleNormal="130" workbookViewId="0">
      <selection activeCell="B41" sqref="B41"/>
    </sheetView>
  </sheetViews>
  <sheetFormatPr baseColWidth="10" defaultColWidth="11.42578125" defaultRowHeight="12.75" x14ac:dyDescent="0.2"/>
  <cols>
    <col min="1" max="1" width="23.7109375" style="16" customWidth="1"/>
    <col min="2" max="2" width="34.7109375" style="16" customWidth="1"/>
    <col min="3" max="3" width="56.7109375" style="16" customWidth="1"/>
    <col min="4" max="4" width="23.5703125" style="16" customWidth="1"/>
    <col min="5" max="5" width="12" style="16" customWidth="1"/>
    <col min="6" max="16384" width="11.42578125" style="16"/>
  </cols>
  <sheetData>
    <row r="7" spans="1:6" x14ac:dyDescent="0.2">
      <c r="C7" s="18"/>
      <c r="D7" s="18"/>
      <c r="E7" s="30"/>
    </row>
    <row r="8" spans="1:6" x14ac:dyDescent="0.2">
      <c r="A8" s="30" t="s">
        <v>177</v>
      </c>
      <c r="D8" s="18" t="s">
        <v>15</v>
      </c>
      <c r="E8" s="41">
        <v>2020</v>
      </c>
    </row>
    <row r="10" spans="1:6" x14ac:dyDescent="0.2">
      <c r="A10" s="29" t="s">
        <v>10</v>
      </c>
      <c r="B10" s="29" t="s">
        <v>11</v>
      </c>
      <c r="C10" s="29" t="s">
        <v>12</v>
      </c>
      <c r="D10" s="29" t="s">
        <v>171</v>
      </c>
      <c r="E10" s="29" t="s">
        <v>13</v>
      </c>
    </row>
    <row r="11" spans="1:6" ht="42.75" customHeight="1" x14ac:dyDescent="0.2">
      <c r="A11" s="22" t="s">
        <v>17</v>
      </c>
      <c r="B11" s="26" t="s">
        <v>200</v>
      </c>
      <c r="C11" s="24" t="s">
        <v>4</v>
      </c>
      <c r="D11" s="42" t="s">
        <v>201</v>
      </c>
      <c r="E11" s="23">
        <v>113.16</v>
      </c>
    </row>
    <row r="12" spans="1:6" ht="36" customHeight="1" x14ac:dyDescent="0.2">
      <c r="A12" s="22" t="s">
        <v>17</v>
      </c>
      <c r="B12" s="28" t="s">
        <v>202</v>
      </c>
      <c r="C12" s="28" t="s">
        <v>6</v>
      </c>
      <c r="D12" s="42" t="s">
        <v>201</v>
      </c>
      <c r="E12" s="23">
        <v>1837.72</v>
      </c>
    </row>
    <row r="13" spans="1:6" ht="36" customHeight="1" x14ac:dyDescent="0.2">
      <c r="A13" s="22" t="s">
        <v>17</v>
      </c>
      <c r="B13" s="28" t="s">
        <v>203</v>
      </c>
      <c r="C13" s="15" t="s">
        <v>91</v>
      </c>
      <c r="D13" s="42" t="s">
        <v>201</v>
      </c>
      <c r="E13" s="23">
        <v>285.54000000000002</v>
      </c>
    </row>
    <row r="14" spans="1:6" ht="36" customHeight="1" x14ac:dyDescent="0.2">
      <c r="A14" s="22" t="s">
        <v>17</v>
      </c>
      <c r="B14" s="25" t="s">
        <v>28</v>
      </c>
      <c r="C14" s="15" t="s">
        <v>223</v>
      </c>
      <c r="D14" s="42" t="s">
        <v>201</v>
      </c>
      <c r="E14" s="23">
        <f>1147.5+37.72</f>
        <v>1185.22</v>
      </c>
    </row>
    <row r="15" spans="1:6" ht="36" customHeight="1" x14ac:dyDescent="0.2">
      <c r="A15" s="22" t="s">
        <v>18</v>
      </c>
      <c r="B15" s="27" t="s">
        <v>31</v>
      </c>
      <c r="C15" s="15" t="s">
        <v>2</v>
      </c>
      <c r="D15" s="15" t="s">
        <v>172</v>
      </c>
      <c r="E15" s="23">
        <v>4560</v>
      </c>
    </row>
    <row r="16" spans="1:6" ht="36" customHeight="1" x14ac:dyDescent="0.2">
      <c r="A16" s="22" t="s">
        <v>18</v>
      </c>
      <c r="B16" s="26" t="s">
        <v>29</v>
      </c>
      <c r="C16" s="15" t="s">
        <v>0</v>
      </c>
      <c r="D16" s="15" t="s">
        <v>173</v>
      </c>
      <c r="E16" s="35">
        <v>0</v>
      </c>
      <c r="F16" s="22" t="s">
        <v>211</v>
      </c>
    </row>
    <row r="17" spans="1:6" ht="36" customHeight="1" x14ac:dyDescent="0.2">
      <c r="A17" s="22" t="s">
        <v>18</v>
      </c>
      <c r="B17" s="27" t="s">
        <v>30</v>
      </c>
      <c r="C17" s="15" t="s">
        <v>1</v>
      </c>
      <c r="D17" s="15" t="s">
        <v>173</v>
      </c>
      <c r="E17" s="35">
        <v>0</v>
      </c>
      <c r="F17" s="22" t="s">
        <v>211</v>
      </c>
    </row>
    <row r="18" spans="1:6" ht="36" customHeight="1" x14ac:dyDescent="0.2">
      <c r="A18" s="37" t="s">
        <v>182</v>
      </c>
      <c r="B18" s="26" t="s">
        <v>183</v>
      </c>
      <c r="C18" s="15" t="s">
        <v>184</v>
      </c>
      <c r="D18" s="15" t="s">
        <v>181</v>
      </c>
      <c r="E18" s="65">
        <v>0</v>
      </c>
    </row>
    <row r="19" spans="1:6" ht="36" customHeight="1" x14ac:dyDescent="0.2">
      <c r="A19" s="22" t="s">
        <v>92</v>
      </c>
      <c r="B19" s="27" t="s">
        <v>187</v>
      </c>
      <c r="C19" s="15" t="s">
        <v>186</v>
      </c>
      <c r="D19" s="15" t="s">
        <v>185</v>
      </c>
      <c r="E19" s="23">
        <v>2.54</v>
      </c>
    </row>
    <row r="20" spans="1:6" ht="36" customHeight="1" x14ac:dyDescent="0.2">
      <c r="A20" s="22" t="s">
        <v>92</v>
      </c>
      <c r="B20" s="27" t="s">
        <v>188</v>
      </c>
      <c r="C20" s="15" t="s">
        <v>186</v>
      </c>
      <c r="D20" s="15" t="s">
        <v>185</v>
      </c>
      <c r="E20" s="23">
        <v>2.54</v>
      </c>
    </row>
    <row r="21" spans="1:6" ht="36" customHeight="1" x14ac:dyDescent="0.2">
      <c r="A21" s="22" t="s">
        <v>92</v>
      </c>
      <c r="B21" s="27" t="s">
        <v>189</v>
      </c>
      <c r="C21" s="15" t="s">
        <v>186</v>
      </c>
      <c r="D21" s="15" t="s">
        <v>185</v>
      </c>
      <c r="E21" s="23">
        <v>2.54</v>
      </c>
    </row>
    <row r="22" spans="1:6" ht="36" customHeight="1" x14ac:dyDescent="0.2">
      <c r="A22" s="22" t="s">
        <v>92</v>
      </c>
      <c r="B22" s="27" t="s">
        <v>190</v>
      </c>
      <c r="C22" s="15" t="s">
        <v>186</v>
      </c>
      <c r="D22" s="15" t="s">
        <v>185</v>
      </c>
      <c r="E22" s="23">
        <v>2.54</v>
      </c>
    </row>
    <row r="23" spans="1:6" ht="36" customHeight="1" x14ac:dyDescent="0.2">
      <c r="A23" s="22" t="s">
        <v>92</v>
      </c>
      <c r="B23" s="27" t="s">
        <v>191</v>
      </c>
      <c r="C23" s="15" t="s">
        <v>186</v>
      </c>
      <c r="D23" s="15" t="s">
        <v>185</v>
      </c>
      <c r="E23" s="23">
        <v>2.54</v>
      </c>
    </row>
    <row r="24" spans="1:6" ht="36" customHeight="1" x14ac:dyDescent="0.2">
      <c r="A24" s="22" t="s">
        <v>92</v>
      </c>
      <c r="B24" s="27" t="s">
        <v>192</v>
      </c>
      <c r="C24" s="15" t="s">
        <v>186</v>
      </c>
      <c r="D24" s="15" t="s">
        <v>185</v>
      </c>
      <c r="E24" s="23">
        <v>2.54</v>
      </c>
    </row>
    <row r="25" spans="1:6" ht="25.5" x14ac:dyDescent="0.2">
      <c r="A25" s="22" t="s">
        <v>92</v>
      </c>
      <c r="B25" s="27" t="s">
        <v>193</v>
      </c>
      <c r="C25" s="15" t="s">
        <v>186</v>
      </c>
      <c r="D25" s="15" t="s">
        <v>185</v>
      </c>
      <c r="E25" s="23">
        <v>2.54</v>
      </c>
    </row>
    <row r="26" spans="1:6" ht="25.5" x14ac:dyDescent="0.2">
      <c r="A26" s="22" t="s">
        <v>92</v>
      </c>
      <c r="B26" s="27" t="s">
        <v>107</v>
      </c>
      <c r="C26" s="15" t="s">
        <v>186</v>
      </c>
      <c r="D26" s="15" t="s">
        <v>185</v>
      </c>
      <c r="E26" s="23">
        <v>2.54</v>
      </c>
    </row>
    <row r="27" spans="1:6" ht="20.100000000000001" customHeight="1" x14ac:dyDescent="0.2">
      <c r="A27" s="22" t="s">
        <v>92</v>
      </c>
      <c r="B27" s="27" t="s">
        <v>27</v>
      </c>
      <c r="C27" s="15" t="s">
        <v>194</v>
      </c>
      <c r="D27" s="15" t="s">
        <v>185</v>
      </c>
      <c r="E27" s="23">
        <v>2.54</v>
      </c>
    </row>
    <row r="28" spans="1:6" ht="36" customHeight="1" x14ac:dyDescent="0.2">
      <c r="A28" s="22" t="s">
        <v>92</v>
      </c>
      <c r="B28" s="27" t="s">
        <v>198</v>
      </c>
      <c r="C28" s="15" t="s">
        <v>186</v>
      </c>
      <c r="D28" s="15" t="s">
        <v>185</v>
      </c>
      <c r="E28" s="23">
        <v>2.54</v>
      </c>
    </row>
    <row r="29" spans="1:6" ht="36" customHeight="1" x14ac:dyDescent="0.2">
      <c r="A29" s="22" t="s">
        <v>92</v>
      </c>
      <c r="B29" s="27" t="s">
        <v>196</v>
      </c>
      <c r="C29" s="15" t="s">
        <v>186</v>
      </c>
      <c r="D29" s="15" t="s">
        <v>185</v>
      </c>
      <c r="E29" s="23">
        <v>2.54</v>
      </c>
    </row>
    <row r="30" spans="1:6" ht="36" customHeight="1" x14ac:dyDescent="0.2">
      <c r="A30" s="22" t="s">
        <v>92</v>
      </c>
      <c r="B30" s="27" t="s">
        <v>197</v>
      </c>
      <c r="C30" s="15" t="s">
        <v>186</v>
      </c>
      <c r="D30" s="15" t="s">
        <v>185</v>
      </c>
      <c r="E30" s="23">
        <v>2.54</v>
      </c>
    </row>
    <row r="31" spans="1:6" ht="36" customHeight="1" x14ac:dyDescent="0.2">
      <c r="A31" s="22" t="s">
        <v>92</v>
      </c>
      <c r="B31" s="27" t="s">
        <v>195</v>
      </c>
      <c r="C31" s="15" t="s">
        <v>186</v>
      </c>
      <c r="D31" s="15" t="s">
        <v>185</v>
      </c>
      <c r="E31" s="23">
        <v>2.54</v>
      </c>
    </row>
    <row r="32" spans="1:6" ht="36" customHeight="1" x14ac:dyDescent="0.2">
      <c r="A32" s="22" t="s">
        <v>92</v>
      </c>
      <c r="B32" s="27" t="s">
        <v>199</v>
      </c>
      <c r="C32" s="15" t="s">
        <v>186</v>
      </c>
      <c r="D32" s="15" t="s">
        <v>185</v>
      </c>
      <c r="E32" s="23">
        <v>2.54</v>
      </c>
    </row>
    <row r="33" spans="1:12" ht="36" customHeight="1" x14ac:dyDescent="0.2">
      <c r="A33" s="22" t="s">
        <v>92</v>
      </c>
      <c r="B33" s="22" t="s">
        <v>204</v>
      </c>
      <c r="C33" s="15" t="s">
        <v>205</v>
      </c>
      <c r="D33" s="28" t="s">
        <v>206</v>
      </c>
      <c r="E33" s="35">
        <v>0</v>
      </c>
    </row>
    <row r="34" spans="1:12" ht="36" customHeight="1" x14ac:dyDescent="0.2">
      <c r="A34" s="22" t="s">
        <v>92</v>
      </c>
      <c r="B34" s="22" t="s">
        <v>207</v>
      </c>
      <c r="C34" s="15" t="s">
        <v>205</v>
      </c>
      <c r="D34" s="28" t="s">
        <v>206</v>
      </c>
      <c r="E34" s="35">
        <v>0</v>
      </c>
    </row>
    <row r="35" spans="1:12" ht="36" customHeight="1" x14ac:dyDescent="0.2">
      <c r="A35" s="22" t="s">
        <v>92</v>
      </c>
      <c r="B35" s="22" t="s">
        <v>208</v>
      </c>
      <c r="C35" s="15" t="s">
        <v>205</v>
      </c>
      <c r="D35" s="28" t="s">
        <v>206</v>
      </c>
      <c r="E35" s="35">
        <v>0</v>
      </c>
    </row>
    <row r="36" spans="1:12" ht="36" customHeight="1" x14ac:dyDescent="0.2">
      <c r="A36" s="22" t="s">
        <v>18</v>
      </c>
      <c r="B36" s="27" t="s">
        <v>179</v>
      </c>
      <c r="C36" s="15" t="s">
        <v>180</v>
      </c>
      <c r="D36" s="15" t="s">
        <v>181</v>
      </c>
      <c r="E36" s="23">
        <v>35</v>
      </c>
      <c r="F36" s="22" t="s">
        <v>212</v>
      </c>
      <c r="L36" s="47">
        <v>2712.82</v>
      </c>
    </row>
    <row r="37" spans="1:12" ht="36" customHeight="1" x14ac:dyDescent="0.2">
      <c r="A37" s="22" t="s">
        <v>18</v>
      </c>
      <c r="B37" s="26" t="s">
        <v>214</v>
      </c>
      <c r="C37" s="24" t="s">
        <v>213</v>
      </c>
      <c r="D37" s="15" t="s">
        <v>174</v>
      </c>
      <c r="E37" s="23">
        <v>0</v>
      </c>
      <c r="F37" s="22" t="s">
        <v>222</v>
      </c>
      <c r="L37" s="47">
        <v>830</v>
      </c>
    </row>
    <row r="38" spans="1:12" ht="36" customHeight="1" x14ac:dyDescent="0.2">
      <c r="A38" s="22" t="s">
        <v>18</v>
      </c>
      <c r="B38" s="46" t="s">
        <v>215</v>
      </c>
      <c r="C38" s="42" t="s">
        <v>216</v>
      </c>
      <c r="D38" s="15" t="s">
        <v>174</v>
      </c>
      <c r="E38" s="33">
        <v>0</v>
      </c>
      <c r="F38" s="22" t="s">
        <v>217</v>
      </c>
      <c r="L38" s="47">
        <v>955</v>
      </c>
    </row>
    <row r="39" spans="1:12" ht="36" customHeight="1" x14ac:dyDescent="0.2">
      <c r="A39" s="22" t="s">
        <v>18</v>
      </c>
      <c r="B39" s="27" t="s">
        <v>218</v>
      </c>
      <c r="C39" s="24" t="s">
        <v>213</v>
      </c>
      <c r="D39" s="15" t="s">
        <v>174</v>
      </c>
      <c r="E39" s="33">
        <v>0</v>
      </c>
      <c r="F39" s="22" t="s">
        <v>219</v>
      </c>
      <c r="L39" s="47">
        <v>159.30000000000001</v>
      </c>
    </row>
    <row r="40" spans="1:12" ht="36" customHeight="1" x14ac:dyDescent="0.2">
      <c r="A40" s="22" t="s">
        <v>18</v>
      </c>
      <c r="B40" s="27" t="s">
        <v>220</v>
      </c>
      <c r="C40" s="24" t="s">
        <v>213</v>
      </c>
      <c r="D40" s="15" t="s">
        <v>174</v>
      </c>
      <c r="E40" s="33">
        <v>0</v>
      </c>
      <c r="F40" s="22" t="s">
        <v>221</v>
      </c>
      <c r="L40" s="47">
        <v>79.7</v>
      </c>
    </row>
    <row r="41" spans="1:12" ht="36" customHeight="1" x14ac:dyDescent="0.2">
      <c r="A41" s="31" t="s">
        <v>92</v>
      </c>
      <c r="B41" s="22" t="s">
        <v>204</v>
      </c>
      <c r="C41" s="15" t="s">
        <v>224</v>
      </c>
      <c r="D41" s="49" t="s">
        <v>206</v>
      </c>
      <c r="E41" s="66">
        <v>1377</v>
      </c>
      <c r="F41" s="22"/>
      <c r="L41" s="47"/>
    </row>
    <row r="42" spans="1:12" ht="36" customHeight="1" x14ac:dyDescent="0.2">
      <c r="A42" s="31" t="s">
        <v>92</v>
      </c>
      <c r="B42" s="22" t="s">
        <v>225</v>
      </c>
      <c r="C42" s="15" t="s">
        <v>226</v>
      </c>
      <c r="D42" s="49" t="s">
        <v>206</v>
      </c>
      <c r="E42" s="66">
        <v>0</v>
      </c>
      <c r="F42" s="22"/>
      <c r="L42" s="47"/>
    </row>
    <row r="43" spans="1:12" ht="36" customHeight="1" x14ac:dyDescent="0.2">
      <c r="A43" s="31" t="s">
        <v>92</v>
      </c>
      <c r="B43" s="22" t="s">
        <v>191</v>
      </c>
      <c r="C43" s="15" t="s">
        <v>227</v>
      </c>
      <c r="D43" s="49" t="s">
        <v>206</v>
      </c>
      <c r="E43" s="66">
        <v>2207.5</v>
      </c>
      <c r="F43" s="22"/>
      <c r="L43" s="47"/>
    </row>
    <row r="44" spans="1:12" ht="36" customHeight="1" x14ac:dyDescent="0.2">
      <c r="A44" s="31" t="s">
        <v>92</v>
      </c>
      <c r="B44" s="37" t="s">
        <v>228</v>
      </c>
      <c r="C44" s="15" t="s">
        <v>229</v>
      </c>
      <c r="D44" s="50" t="s">
        <v>230</v>
      </c>
      <c r="E44" s="66">
        <v>140</v>
      </c>
      <c r="F44" s="22"/>
      <c r="L44" s="47"/>
    </row>
    <row r="45" spans="1:12" ht="36" customHeight="1" x14ac:dyDescent="0.2">
      <c r="A45" s="31" t="s">
        <v>92</v>
      </c>
      <c r="B45" s="22" t="s">
        <v>231</v>
      </c>
      <c r="C45" s="15" t="s">
        <v>232</v>
      </c>
      <c r="D45" s="49" t="s">
        <v>233</v>
      </c>
      <c r="E45" s="66">
        <v>700.54</v>
      </c>
      <c r="F45" s="22"/>
      <c r="L45" s="47"/>
    </row>
    <row r="46" spans="1:12" ht="36" customHeight="1" x14ac:dyDescent="0.2">
      <c r="A46" s="31" t="s">
        <v>92</v>
      </c>
      <c r="B46" s="22" t="s">
        <v>234</v>
      </c>
      <c r="C46" s="15" t="s">
        <v>235</v>
      </c>
      <c r="D46" s="50" t="s">
        <v>236</v>
      </c>
      <c r="E46" s="66">
        <v>173.7</v>
      </c>
      <c r="F46" s="22"/>
      <c r="L46" s="47"/>
    </row>
    <row r="47" spans="1:12" ht="36" customHeight="1" x14ac:dyDescent="0.2">
      <c r="A47" s="31" t="s">
        <v>92</v>
      </c>
      <c r="B47" s="22" t="s">
        <v>237</v>
      </c>
      <c r="C47" s="42" t="s">
        <v>238</v>
      </c>
      <c r="D47" s="49" t="s">
        <v>206</v>
      </c>
      <c r="E47" s="66">
        <v>918</v>
      </c>
      <c r="F47" s="22"/>
      <c r="L47" s="47"/>
    </row>
    <row r="48" spans="1:12" ht="36" customHeight="1" x14ac:dyDescent="0.2">
      <c r="A48" s="31" t="s">
        <v>92</v>
      </c>
      <c r="B48" s="31" t="s">
        <v>239</v>
      </c>
      <c r="C48" s="42" t="s">
        <v>240</v>
      </c>
      <c r="D48" s="49" t="s">
        <v>206</v>
      </c>
      <c r="E48" s="66">
        <v>605</v>
      </c>
      <c r="F48" s="22"/>
      <c r="L48" s="47"/>
    </row>
    <row r="49" spans="1:12" ht="36" customHeight="1" x14ac:dyDescent="0.2">
      <c r="A49" s="31" t="s">
        <v>92</v>
      </c>
      <c r="B49" s="31" t="s">
        <v>241</v>
      </c>
      <c r="C49" s="42" t="s">
        <v>242</v>
      </c>
      <c r="D49" s="49" t="s">
        <v>206</v>
      </c>
      <c r="E49" s="66">
        <v>2.54</v>
      </c>
      <c r="F49" s="22"/>
      <c r="L49" s="47"/>
    </row>
    <row r="50" spans="1:12" ht="36" customHeight="1" x14ac:dyDescent="0.2">
      <c r="A50" s="31" t="s">
        <v>92</v>
      </c>
      <c r="B50" s="31" t="s">
        <v>243</v>
      </c>
      <c r="C50" s="42" t="s">
        <v>244</v>
      </c>
      <c r="D50" s="49" t="s">
        <v>206</v>
      </c>
      <c r="E50" s="66">
        <v>455</v>
      </c>
      <c r="F50" s="22"/>
      <c r="L50" s="47"/>
    </row>
    <row r="51" spans="1:12" ht="36" customHeight="1" x14ac:dyDescent="0.2">
      <c r="A51" s="31" t="s">
        <v>92</v>
      </c>
      <c r="B51" s="31" t="s">
        <v>245</v>
      </c>
      <c r="C51" s="42" t="s">
        <v>246</v>
      </c>
      <c r="D51" s="49" t="s">
        <v>206</v>
      </c>
      <c r="E51" s="66">
        <v>455</v>
      </c>
      <c r="F51" s="22"/>
      <c r="L51" s="47"/>
    </row>
    <row r="52" spans="1:12" ht="36" customHeight="1" x14ac:dyDescent="0.2">
      <c r="A52" s="31" t="s">
        <v>92</v>
      </c>
      <c r="B52" s="31" t="s">
        <v>247</v>
      </c>
      <c r="C52" s="42" t="s">
        <v>248</v>
      </c>
      <c r="D52" s="49" t="s">
        <v>206</v>
      </c>
      <c r="E52" s="66">
        <v>1373</v>
      </c>
      <c r="F52" s="22"/>
      <c r="L52" s="47"/>
    </row>
    <row r="53" spans="1:12" ht="36" customHeight="1" x14ac:dyDescent="0.2">
      <c r="A53" s="31" t="s">
        <v>92</v>
      </c>
      <c r="B53" s="31" t="s">
        <v>135</v>
      </c>
      <c r="C53" s="42" t="s">
        <v>249</v>
      </c>
      <c r="D53" s="49" t="s">
        <v>233</v>
      </c>
      <c r="E53" s="66">
        <v>1000</v>
      </c>
      <c r="F53" s="22"/>
      <c r="L53" s="47"/>
    </row>
    <row r="54" spans="1:12" ht="36" customHeight="1" x14ac:dyDescent="0.2">
      <c r="A54" s="31" t="s">
        <v>92</v>
      </c>
      <c r="B54" s="31" t="s">
        <v>250</v>
      </c>
      <c r="C54" s="42" t="s">
        <v>251</v>
      </c>
      <c r="D54" s="49" t="s">
        <v>206</v>
      </c>
      <c r="E54" s="66">
        <v>2.54</v>
      </c>
      <c r="F54" s="22"/>
      <c r="L54" s="47"/>
    </row>
    <row r="55" spans="1:12" ht="36" customHeight="1" x14ac:dyDescent="0.2">
      <c r="A55" s="31" t="s">
        <v>92</v>
      </c>
      <c r="B55" s="31" t="s">
        <v>38</v>
      </c>
      <c r="C55" s="42" t="s">
        <v>252</v>
      </c>
      <c r="D55" s="49" t="s">
        <v>206</v>
      </c>
      <c r="E55" s="66">
        <v>1297.5</v>
      </c>
      <c r="F55" s="22"/>
      <c r="L55" s="47"/>
    </row>
    <row r="56" spans="1:12" ht="36" customHeight="1" x14ac:dyDescent="0.2">
      <c r="A56" s="31" t="s">
        <v>92</v>
      </c>
      <c r="B56" s="31" t="s">
        <v>253</v>
      </c>
      <c r="C56" s="42" t="s">
        <v>242</v>
      </c>
      <c r="D56" s="49" t="s">
        <v>206</v>
      </c>
      <c r="E56" s="33">
        <v>2.54</v>
      </c>
      <c r="F56" s="22"/>
      <c r="L56" s="47"/>
    </row>
    <row r="57" spans="1:12" ht="36" customHeight="1" x14ac:dyDescent="0.2">
      <c r="A57" s="31" t="s">
        <v>92</v>
      </c>
      <c r="B57" s="31" t="s">
        <v>254</v>
      </c>
      <c r="C57" s="42" t="s">
        <v>242</v>
      </c>
      <c r="D57" s="49" t="s">
        <v>206</v>
      </c>
      <c r="E57" s="33">
        <v>2.54</v>
      </c>
      <c r="F57" s="22"/>
      <c r="L57" s="47"/>
    </row>
    <row r="58" spans="1:12" ht="36" customHeight="1" x14ac:dyDescent="0.2">
      <c r="A58" s="31" t="s">
        <v>92</v>
      </c>
      <c r="B58" s="31" t="s">
        <v>255</v>
      </c>
      <c r="C58" s="42" t="s">
        <v>256</v>
      </c>
      <c r="D58" s="49" t="s">
        <v>206</v>
      </c>
      <c r="E58" s="66">
        <v>100</v>
      </c>
      <c r="F58" s="22"/>
      <c r="L58" s="48"/>
    </row>
    <row r="59" spans="1:12" ht="36" customHeight="1" x14ac:dyDescent="0.2">
      <c r="A59" s="31" t="s">
        <v>92</v>
      </c>
      <c r="B59" s="31" t="s">
        <v>199</v>
      </c>
      <c r="C59" s="42" t="s">
        <v>257</v>
      </c>
      <c r="D59" s="49" t="s">
        <v>206</v>
      </c>
      <c r="E59" s="66">
        <v>2573.04</v>
      </c>
      <c r="F59" s="22"/>
    </row>
    <row r="60" spans="1:12" ht="36" customHeight="1" x14ac:dyDescent="0.2">
      <c r="A60" s="31" t="s">
        <v>92</v>
      </c>
      <c r="B60" s="31" t="s">
        <v>258</v>
      </c>
      <c r="C60" s="42" t="s">
        <v>259</v>
      </c>
      <c r="D60" s="49" t="s">
        <v>206</v>
      </c>
      <c r="E60" s="66">
        <v>2.54</v>
      </c>
    </row>
    <row r="61" spans="1:12" ht="36" customHeight="1" x14ac:dyDescent="0.2">
      <c r="A61" s="31" t="s">
        <v>92</v>
      </c>
      <c r="B61" s="31" t="s">
        <v>231</v>
      </c>
      <c r="C61" s="42" t="s">
        <v>260</v>
      </c>
      <c r="D61" s="49" t="s">
        <v>233</v>
      </c>
      <c r="E61" s="66">
        <v>651.54</v>
      </c>
    </row>
    <row r="62" spans="1:12" ht="36" customHeight="1" x14ac:dyDescent="0.2">
      <c r="A62" s="31" t="s">
        <v>92</v>
      </c>
      <c r="B62" s="31" t="s">
        <v>261</v>
      </c>
      <c r="C62" s="42" t="s">
        <v>262</v>
      </c>
      <c r="D62" s="49" t="s">
        <v>263</v>
      </c>
      <c r="E62" s="66">
        <v>107</v>
      </c>
    </row>
    <row r="63" spans="1:12" ht="21" customHeight="1" x14ac:dyDescent="0.2">
      <c r="A63" s="31"/>
      <c r="B63" s="31"/>
      <c r="C63" s="42"/>
      <c r="D63" s="49"/>
      <c r="E63" s="39"/>
    </row>
    <row r="64" spans="1:12" x14ac:dyDescent="0.2">
      <c r="D64" s="18" t="s">
        <v>210</v>
      </c>
      <c r="E64" s="17">
        <f>SUM(E11:E62)</f>
        <v>22198.720000000008</v>
      </c>
    </row>
    <row r="65" spans="4:5" x14ac:dyDescent="0.2">
      <c r="D65" s="40" t="s">
        <v>56</v>
      </c>
      <c r="E65" s="19">
        <f>'2017'!E43</f>
        <v>29779.630000000005</v>
      </c>
    </row>
    <row r="66" spans="4:5" x14ac:dyDescent="0.2">
      <c r="D66" s="40" t="s">
        <v>57</v>
      </c>
      <c r="E66" s="19">
        <f>'2018'!E53</f>
        <v>47236.914999999935</v>
      </c>
    </row>
    <row r="67" spans="4:5" x14ac:dyDescent="0.2">
      <c r="D67" s="40" t="s">
        <v>178</v>
      </c>
      <c r="E67" s="19">
        <f>'2019'!E65</f>
        <v>56276.300600000046</v>
      </c>
    </row>
    <row r="68" spans="4:5" x14ac:dyDescent="0.2">
      <c r="D68" s="18" t="s">
        <v>209</v>
      </c>
      <c r="E68" s="17">
        <f>SUM(E64:E67)</f>
        <v>155491.5656</v>
      </c>
    </row>
    <row r="69" spans="4:5" x14ac:dyDescent="0.2">
      <c r="D69" s="18" t="s">
        <v>129</v>
      </c>
      <c r="E69" s="17">
        <f>(E68-200000)</f>
        <v>-44508.434399999998</v>
      </c>
    </row>
    <row r="72" spans="4:5" x14ac:dyDescent="0.2">
      <c r="E72" s="19"/>
    </row>
  </sheetData>
  <pageMargins left="0.7" right="0.7" top="0.75" bottom="0.75" header="0.3" footer="0.3"/>
  <pageSetup paperSize="9" scale="58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3320-EF00-47B2-816F-63581C2B46E0}">
  <sheetPr>
    <pageSetUpPr fitToPage="1"/>
  </sheetPr>
  <dimension ref="A7:L91"/>
  <sheetViews>
    <sheetView tabSelected="1" zoomScale="130" zoomScaleNormal="130" workbookViewId="0">
      <selection activeCell="I19" sqref="I19"/>
    </sheetView>
  </sheetViews>
  <sheetFormatPr baseColWidth="10" defaultColWidth="11.42578125" defaultRowHeight="12.75" x14ac:dyDescent="0.2"/>
  <cols>
    <col min="1" max="1" width="23.7109375" style="16" customWidth="1"/>
    <col min="2" max="2" width="34.7109375" style="16" customWidth="1"/>
    <col min="3" max="3" width="56.7109375" style="16" customWidth="1"/>
    <col min="4" max="4" width="23.5703125" style="16" customWidth="1"/>
    <col min="5" max="5" width="12" style="16" customWidth="1"/>
    <col min="6" max="16384" width="11.42578125" style="16"/>
  </cols>
  <sheetData>
    <row r="7" spans="1:6" x14ac:dyDescent="0.2">
      <c r="C7" s="18"/>
      <c r="D7" s="18"/>
      <c r="E7" s="30"/>
    </row>
    <row r="8" spans="1:6" x14ac:dyDescent="0.2">
      <c r="A8" s="30" t="s">
        <v>177</v>
      </c>
      <c r="D8" s="18" t="s">
        <v>15</v>
      </c>
      <c r="E8" s="41">
        <v>2021</v>
      </c>
    </row>
    <row r="10" spans="1:6" x14ac:dyDescent="0.2">
      <c r="A10" s="29" t="s">
        <v>10</v>
      </c>
      <c r="B10" s="29" t="s">
        <v>11</v>
      </c>
      <c r="C10" s="29" t="s">
        <v>12</v>
      </c>
      <c r="D10" s="29" t="s">
        <v>171</v>
      </c>
      <c r="E10" s="29" t="s">
        <v>13</v>
      </c>
    </row>
    <row r="11" spans="1:6" ht="42.75" customHeight="1" x14ac:dyDescent="0.2">
      <c r="A11" s="22" t="s">
        <v>310</v>
      </c>
      <c r="B11" s="27" t="s">
        <v>31</v>
      </c>
      <c r="C11" s="15" t="s">
        <v>2</v>
      </c>
      <c r="D11" s="50" t="s">
        <v>306</v>
      </c>
      <c r="E11" s="23">
        <v>4560</v>
      </c>
    </row>
    <row r="12" spans="1:6" ht="36" customHeight="1" x14ac:dyDescent="0.2">
      <c r="A12" s="22" t="s">
        <v>310</v>
      </c>
      <c r="B12" s="26" t="s">
        <v>265</v>
      </c>
      <c r="C12" s="15" t="s">
        <v>0</v>
      </c>
      <c r="D12" s="50" t="s">
        <v>173</v>
      </c>
      <c r="E12" s="23">
        <v>0</v>
      </c>
      <c r="F12" s="16" t="s">
        <v>307</v>
      </c>
    </row>
    <row r="13" spans="1:6" ht="36" customHeight="1" x14ac:dyDescent="0.2">
      <c r="A13" s="22" t="s">
        <v>310</v>
      </c>
      <c r="B13" s="27" t="s">
        <v>266</v>
      </c>
      <c r="C13" s="15" t="s">
        <v>1</v>
      </c>
      <c r="D13" s="50" t="s">
        <v>173</v>
      </c>
      <c r="E13" s="23">
        <v>0</v>
      </c>
      <c r="F13" s="16" t="s">
        <v>307</v>
      </c>
    </row>
    <row r="14" spans="1:6" ht="36" customHeight="1" x14ac:dyDescent="0.2">
      <c r="A14" s="22" t="s">
        <v>310</v>
      </c>
      <c r="B14" s="26" t="s">
        <v>267</v>
      </c>
      <c r="C14" s="24" t="s">
        <v>268</v>
      </c>
      <c r="D14" s="53" t="s">
        <v>173</v>
      </c>
      <c r="E14" s="51">
        <v>328.75</v>
      </c>
      <c r="F14" s="16" t="s">
        <v>308</v>
      </c>
    </row>
    <row r="15" spans="1:6" ht="36" customHeight="1" x14ac:dyDescent="0.2">
      <c r="A15" s="22" t="s">
        <v>310</v>
      </c>
      <c r="B15" s="26" t="s">
        <v>269</v>
      </c>
      <c r="C15" s="24" t="s">
        <v>309</v>
      </c>
      <c r="D15" s="53" t="s">
        <v>305</v>
      </c>
      <c r="E15" s="51">
        <v>470</v>
      </c>
    </row>
    <row r="16" spans="1:6" ht="36" customHeight="1" x14ac:dyDescent="0.2">
      <c r="A16" s="22" t="s">
        <v>310</v>
      </c>
      <c r="B16" s="26" t="s">
        <v>311</v>
      </c>
      <c r="C16" s="24" t="s">
        <v>312</v>
      </c>
      <c r="D16" s="15" t="s">
        <v>305</v>
      </c>
      <c r="E16" s="51">
        <v>120</v>
      </c>
    </row>
    <row r="17" spans="1:6" ht="36" customHeight="1" x14ac:dyDescent="0.2">
      <c r="A17" s="22" t="s">
        <v>310</v>
      </c>
      <c r="B17" s="26" t="s">
        <v>313</v>
      </c>
      <c r="C17" s="24" t="s">
        <v>314</v>
      </c>
      <c r="D17" s="50" t="s">
        <v>173</v>
      </c>
      <c r="E17" s="51">
        <v>432</v>
      </c>
      <c r="F17" s="2"/>
    </row>
    <row r="18" spans="1:6" ht="36" customHeight="1" x14ac:dyDescent="0.2">
      <c r="A18" s="22" t="s">
        <v>17</v>
      </c>
      <c r="B18" s="26" t="s">
        <v>200</v>
      </c>
      <c r="C18" s="24" t="s">
        <v>4</v>
      </c>
      <c r="D18" s="42" t="s">
        <v>201</v>
      </c>
      <c r="E18" s="23">
        <f>38.22*3</f>
        <v>114.66</v>
      </c>
      <c r="F18" s="22"/>
    </row>
    <row r="19" spans="1:6" ht="36" customHeight="1" x14ac:dyDescent="0.2">
      <c r="A19" s="22" t="s">
        <v>17</v>
      </c>
      <c r="B19" s="28" t="s">
        <v>203</v>
      </c>
      <c r="C19" s="15" t="s">
        <v>91</v>
      </c>
      <c r="D19" s="42" t="s">
        <v>201</v>
      </c>
      <c r="E19" s="23">
        <v>285.54000000000002</v>
      </c>
      <c r="F19" s="22"/>
    </row>
    <row r="20" spans="1:6" ht="36" customHeight="1" x14ac:dyDescent="0.2">
      <c r="A20" s="22" t="s">
        <v>270</v>
      </c>
      <c r="B20" s="27" t="s">
        <v>243</v>
      </c>
      <c r="C20" s="15" t="s">
        <v>301</v>
      </c>
      <c r="D20" s="52" t="s">
        <v>185</v>
      </c>
      <c r="E20" s="57">
        <v>2.54</v>
      </c>
    </row>
    <row r="21" spans="1:6" ht="36" customHeight="1" x14ac:dyDescent="0.2">
      <c r="A21" s="22" t="s">
        <v>270</v>
      </c>
      <c r="B21" s="27" t="s">
        <v>271</v>
      </c>
      <c r="C21" s="15" t="s">
        <v>301</v>
      </c>
      <c r="D21" s="52" t="s">
        <v>185</v>
      </c>
      <c r="E21" s="57">
        <v>2.54</v>
      </c>
    </row>
    <row r="22" spans="1:6" ht="36" customHeight="1" x14ac:dyDescent="0.2">
      <c r="A22" s="22" t="s">
        <v>270</v>
      </c>
      <c r="B22" s="27" t="s">
        <v>276</v>
      </c>
      <c r="C22" s="15" t="s">
        <v>301</v>
      </c>
      <c r="D22" s="52" t="s">
        <v>185</v>
      </c>
      <c r="E22" s="57">
        <v>2.54</v>
      </c>
    </row>
    <row r="23" spans="1:6" ht="36" customHeight="1" x14ac:dyDescent="0.2">
      <c r="A23" s="22" t="s">
        <v>270</v>
      </c>
      <c r="B23" s="27" t="s">
        <v>253</v>
      </c>
      <c r="C23" s="15" t="s">
        <v>301</v>
      </c>
      <c r="D23" s="52" t="s">
        <v>185</v>
      </c>
      <c r="E23" s="57">
        <v>2.54</v>
      </c>
    </row>
    <row r="24" spans="1:6" ht="36" customHeight="1" x14ac:dyDescent="0.2">
      <c r="A24" s="22" t="s">
        <v>270</v>
      </c>
      <c r="B24" s="27" t="s">
        <v>243</v>
      </c>
      <c r="C24" s="15" t="s">
        <v>302</v>
      </c>
      <c r="D24" s="52" t="s">
        <v>206</v>
      </c>
      <c r="E24" s="35">
        <v>1447</v>
      </c>
    </row>
    <row r="25" spans="1:6" ht="36" customHeight="1" x14ac:dyDescent="0.2">
      <c r="A25" s="22" t="s">
        <v>270</v>
      </c>
      <c r="B25" s="27" t="s">
        <v>271</v>
      </c>
      <c r="C25" s="15" t="s">
        <v>302</v>
      </c>
      <c r="D25" s="52" t="s">
        <v>206</v>
      </c>
      <c r="E25" s="35">
        <v>1447</v>
      </c>
    </row>
    <row r="26" spans="1:6" ht="36" customHeight="1" x14ac:dyDescent="0.2">
      <c r="A26" s="22" t="s">
        <v>270</v>
      </c>
      <c r="B26" s="27" t="s">
        <v>272</v>
      </c>
      <c r="C26" s="15" t="s">
        <v>273</v>
      </c>
      <c r="D26" s="52" t="s">
        <v>206</v>
      </c>
      <c r="E26" s="35">
        <v>0</v>
      </c>
    </row>
    <row r="27" spans="1:6" ht="38.25" x14ac:dyDescent="0.2">
      <c r="A27" s="22" t="s">
        <v>270</v>
      </c>
      <c r="B27" s="27" t="s">
        <v>274</v>
      </c>
      <c r="C27" s="15" t="s">
        <v>275</v>
      </c>
      <c r="D27" s="52" t="s">
        <v>206</v>
      </c>
      <c r="E27" s="35">
        <v>2185.12</v>
      </c>
    </row>
    <row r="28" spans="1:6" ht="38.25" x14ac:dyDescent="0.2">
      <c r="A28" s="22" t="s">
        <v>270</v>
      </c>
      <c r="B28" s="27" t="s">
        <v>276</v>
      </c>
      <c r="C28" s="15" t="s">
        <v>303</v>
      </c>
      <c r="D28" s="52" t="s">
        <v>206</v>
      </c>
      <c r="E28" s="35">
        <v>1215.1600000000001</v>
      </c>
    </row>
    <row r="29" spans="1:6" ht="20.100000000000001" customHeight="1" x14ac:dyDescent="0.2">
      <c r="A29" s="22" t="s">
        <v>270</v>
      </c>
      <c r="B29" s="27" t="s">
        <v>277</v>
      </c>
      <c r="C29" s="15" t="s">
        <v>278</v>
      </c>
      <c r="D29" s="52" t="s">
        <v>206</v>
      </c>
      <c r="E29" s="35">
        <v>0</v>
      </c>
    </row>
    <row r="30" spans="1:6" ht="36" customHeight="1" x14ac:dyDescent="0.2">
      <c r="A30" s="22" t="s">
        <v>270</v>
      </c>
      <c r="B30" s="27" t="s">
        <v>239</v>
      </c>
      <c r="C30" s="15" t="s">
        <v>279</v>
      </c>
      <c r="D30" s="52" t="s">
        <v>206</v>
      </c>
      <c r="E30" s="35">
        <v>2103.7199999999998</v>
      </c>
    </row>
    <row r="31" spans="1:6" ht="36" customHeight="1" x14ac:dyDescent="0.2">
      <c r="A31" s="22" t="s">
        <v>270</v>
      </c>
      <c r="B31" s="27" t="s">
        <v>253</v>
      </c>
      <c r="C31" s="15" t="s">
        <v>304</v>
      </c>
      <c r="D31" s="52" t="s">
        <v>206</v>
      </c>
      <c r="E31" s="35">
        <v>1159.6300000000001</v>
      </c>
    </row>
    <row r="32" spans="1:6" ht="36" customHeight="1" x14ac:dyDescent="0.2">
      <c r="A32" s="22" t="s">
        <v>270</v>
      </c>
      <c r="B32" s="27" t="s">
        <v>280</v>
      </c>
      <c r="C32" s="15" t="s">
        <v>281</v>
      </c>
      <c r="D32" s="52" t="s">
        <v>206</v>
      </c>
      <c r="E32" s="35">
        <v>1780.32</v>
      </c>
    </row>
    <row r="33" spans="1:12" ht="36" customHeight="1" x14ac:dyDescent="0.2">
      <c r="A33" s="22" t="s">
        <v>270</v>
      </c>
      <c r="B33" s="27" t="s">
        <v>274</v>
      </c>
      <c r="C33" s="15" t="s">
        <v>282</v>
      </c>
      <c r="D33" s="52" t="s">
        <v>206</v>
      </c>
      <c r="E33" s="35">
        <v>2185.12</v>
      </c>
    </row>
    <row r="34" spans="1:12" ht="36" customHeight="1" x14ac:dyDescent="0.2">
      <c r="A34" s="22" t="s">
        <v>270</v>
      </c>
      <c r="B34" s="27" t="s">
        <v>283</v>
      </c>
      <c r="C34" s="15" t="s">
        <v>284</v>
      </c>
      <c r="D34" s="52" t="s">
        <v>206</v>
      </c>
      <c r="E34" s="35">
        <v>364.66</v>
      </c>
    </row>
    <row r="35" spans="1:12" ht="36" customHeight="1" x14ac:dyDescent="0.2">
      <c r="A35" s="22" t="s">
        <v>270</v>
      </c>
      <c r="B35" s="27" t="s">
        <v>285</v>
      </c>
      <c r="C35" s="15" t="s">
        <v>286</v>
      </c>
      <c r="D35" s="52" t="s">
        <v>206</v>
      </c>
      <c r="E35" s="35">
        <v>862.47</v>
      </c>
    </row>
    <row r="36" spans="1:12" ht="36" customHeight="1" x14ac:dyDescent="0.2">
      <c r="A36" s="22" t="s">
        <v>270</v>
      </c>
      <c r="B36" s="27" t="s">
        <v>287</v>
      </c>
      <c r="C36" s="15" t="s">
        <v>288</v>
      </c>
      <c r="D36" s="52" t="s">
        <v>305</v>
      </c>
      <c r="E36" s="57">
        <v>11.76</v>
      </c>
    </row>
    <row r="37" spans="1:12" ht="36" customHeight="1" x14ac:dyDescent="0.2">
      <c r="A37" s="22" t="s">
        <v>270</v>
      </c>
      <c r="B37" s="27" t="s">
        <v>204</v>
      </c>
      <c r="C37" s="15" t="s">
        <v>289</v>
      </c>
      <c r="D37" s="52" t="s">
        <v>206</v>
      </c>
      <c r="E37" s="35">
        <v>0</v>
      </c>
    </row>
    <row r="38" spans="1:12" ht="36" customHeight="1" x14ac:dyDescent="0.2">
      <c r="A38" s="22" t="s">
        <v>270</v>
      </c>
      <c r="B38" s="27" t="s">
        <v>290</v>
      </c>
      <c r="C38" s="15" t="s">
        <v>291</v>
      </c>
      <c r="D38" s="52" t="s">
        <v>206</v>
      </c>
      <c r="E38" s="58">
        <v>1795.28</v>
      </c>
      <c r="F38" s="22"/>
      <c r="L38" s="47"/>
    </row>
    <row r="39" spans="1:12" ht="36" customHeight="1" x14ac:dyDescent="0.2">
      <c r="A39" s="22" t="s">
        <v>270</v>
      </c>
      <c r="B39" s="22" t="s">
        <v>292</v>
      </c>
      <c r="C39" s="15" t="s">
        <v>293</v>
      </c>
      <c r="D39" s="52" t="s">
        <v>206</v>
      </c>
      <c r="E39" s="35">
        <v>350.62</v>
      </c>
      <c r="F39" s="22"/>
      <c r="L39" s="47"/>
    </row>
    <row r="40" spans="1:12" ht="36" customHeight="1" x14ac:dyDescent="0.2">
      <c r="A40" s="22" t="s">
        <v>270</v>
      </c>
      <c r="B40" s="27" t="s">
        <v>292</v>
      </c>
      <c r="C40" s="15" t="s">
        <v>294</v>
      </c>
      <c r="D40" s="52" t="s">
        <v>206</v>
      </c>
      <c r="E40" s="58">
        <v>404.81</v>
      </c>
      <c r="F40" s="22"/>
      <c r="L40" s="47"/>
    </row>
    <row r="41" spans="1:12" ht="36" customHeight="1" x14ac:dyDescent="0.2">
      <c r="A41" s="22" t="s">
        <v>270</v>
      </c>
      <c r="B41" s="27" t="s">
        <v>295</v>
      </c>
      <c r="C41" s="15" t="s">
        <v>296</v>
      </c>
      <c r="D41" s="52" t="s">
        <v>206</v>
      </c>
      <c r="E41" s="58">
        <v>3683.4</v>
      </c>
      <c r="F41" s="22"/>
      <c r="L41" s="47"/>
    </row>
    <row r="42" spans="1:12" ht="36" customHeight="1" x14ac:dyDescent="0.2">
      <c r="A42" s="22" t="s">
        <v>270</v>
      </c>
      <c r="B42" s="27" t="s">
        <v>297</v>
      </c>
      <c r="C42" s="15" t="s">
        <v>298</v>
      </c>
      <c r="D42" s="52" t="s">
        <v>206</v>
      </c>
      <c r="E42" s="58">
        <v>297.16000000000003</v>
      </c>
      <c r="F42" s="22"/>
      <c r="L42" s="47"/>
    </row>
    <row r="43" spans="1:12" ht="36" customHeight="1" x14ac:dyDescent="0.2">
      <c r="A43" s="22" t="s">
        <v>270</v>
      </c>
      <c r="B43" s="27" t="s">
        <v>299</v>
      </c>
      <c r="C43" s="15" t="s">
        <v>300</v>
      </c>
      <c r="D43" s="52" t="s">
        <v>206</v>
      </c>
      <c r="E43" s="58">
        <v>634.30999999999995</v>
      </c>
      <c r="F43" s="22"/>
      <c r="L43" s="47"/>
    </row>
    <row r="44" spans="1:12" ht="36" customHeight="1" x14ac:dyDescent="0.2">
      <c r="A44" s="22" t="s">
        <v>92</v>
      </c>
      <c r="B44" s="27" t="s">
        <v>285</v>
      </c>
      <c r="C44" s="15" t="s">
        <v>315</v>
      </c>
      <c r="D44" s="52" t="s">
        <v>206</v>
      </c>
      <c r="E44" s="59" t="s">
        <v>316</v>
      </c>
      <c r="F44" s="22"/>
      <c r="L44" s="47"/>
    </row>
    <row r="45" spans="1:12" ht="25.5" x14ac:dyDescent="0.2">
      <c r="A45" s="22" t="s">
        <v>92</v>
      </c>
      <c r="B45" s="27" t="s">
        <v>36</v>
      </c>
      <c r="C45" s="15" t="s">
        <v>318</v>
      </c>
      <c r="D45" s="52" t="s">
        <v>206</v>
      </c>
      <c r="E45" s="58">
        <v>2657.76</v>
      </c>
    </row>
    <row r="46" spans="1:12" ht="38.25" x14ac:dyDescent="0.2">
      <c r="A46" s="22" t="s">
        <v>92</v>
      </c>
      <c r="B46" s="27" t="s">
        <v>36</v>
      </c>
      <c r="C46" s="15" t="s">
        <v>319</v>
      </c>
      <c r="D46" s="52" t="s">
        <v>206</v>
      </c>
      <c r="E46" s="58">
        <v>2603.5700000000002</v>
      </c>
    </row>
    <row r="47" spans="1:12" x14ac:dyDescent="0.2">
      <c r="A47" s="22" t="s">
        <v>92</v>
      </c>
      <c r="B47" s="27" t="s">
        <v>145</v>
      </c>
      <c r="C47" s="15" t="s">
        <v>320</v>
      </c>
      <c r="D47" s="52" t="s">
        <v>305</v>
      </c>
      <c r="E47" s="58">
        <v>41.82</v>
      </c>
    </row>
    <row r="48" spans="1:12" x14ac:dyDescent="0.2">
      <c r="A48" s="22" t="s">
        <v>92</v>
      </c>
      <c r="B48" s="27" t="s">
        <v>145</v>
      </c>
      <c r="C48" s="15" t="s">
        <v>321</v>
      </c>
      <c r="D48" s="52" t="s">
        <v>305</v>
      </c>
      <c r="E48" s="58">
        <v>27.54</v>
      </c>
    </row>
    <row r="49" spans="1:5" x14ac:dyDescent="0.2">
      <c r="A49" s="22" t="s">
        <v>92</v>
      </c>
      <c r="B49" s="27" t="s">
        <v>145</v>
      </c>
      <c r="C49" s="15" t="s">
        <v>322</v>
      </c>
      <c r="D49" s="52" t="s">
        <v>305</v>
      </c>
      <c r="E49" s="58">
        <v>43.86</v>
      </c>
    </row>
    <row r="50" spans="1:5" x14ac:dyDescent="0.2">
      <c r="A50" s="22" t="s">
        <v>92</v>
      </c>
      <c r="B50" s="27" t="s">
        <v>323</v>
      </c>
      <c r="C50" s="15" t="s">
        <v>324</v>
      </c>
      <c r="D50" s="52" t="s">
        <v>206</v>
      </c>
      <c r="E50" s="58">
        <v>1606.5</v>
      </c>
    </row>
    <row r="51" spans="1:5" ht="25.5" x14ac:dyDescent="0.2">
      <c r="A51" s="22" t="s">
        <v>92</v>
      </c>
      <c r="B51" s="27" t="s">
        <v>204</v>
      </c>
      <c r="C51" s="15" t="s">
        <v>325</v>
      </c>
      <c r="D51" s="52" t="s">
        <v>206</v>
      </c>
      <c r="E51" s="58">
        <v>918</v>
      </c>
    </row>
    <row r="52" spans="1:5" ht="25.5" x14ac:dyDescent="0.2">
      <c r="A52" s="22" t="s">
        <v>92</v>
      </c>
      <c r="B52" s="27" t="s">
        <v>133</v>
      </c>
      <c r="C52" s="15" t="s">
        <v>326</v>
      </c>
      <c r="D52" s="52" t="s">
        <v>206</v>
      </c>
      <c r="E52" s="58">
        <v>175.31</v>
      </c>
    </row>
    <row r="53" spans="1:5" ht="25.5" x14ac:dyDescent="0.2">
      <c r="A53" s="22" t="s">
        <v>92</v>
      </c>
      <c r="B53" s="27" t="s">
        <v>327</v>
      </c>
      <c r="C53" s="15" t="s">
        <v>328</v>
      </c>
      <c r="D53" s="52" t="s">
        <v>206</v>
      </c>
      <c r="E53" s="58">
        <v>918</v>
      </c>
    </row>
    <row r="54" spans="1:5" x14ac:dyDescent="0.2">
      <c r="A54" s="22" t="s">
        <v>92</v>
      </c>
      <c r="B54" s="27" t="s">
        <v>190</v>
      </c>
      <c r="C54" s="15" t="s">
        <v>329</v>
      </c>
      <c r="D54" s="52" t="s">
        <v>305</v>
      </c>
      <c r="E54" s="58">
        <v>64.260000000000005</v>
      </c>
    </row>
    <row r="55" spans="1:5" x14ac:dyDescent="0.2">
      <c r="A55" s="22" t="s">
        <v>92</v>
      </c>
      <c r="B55" s="27" t="s">
        <v>190</v>
      </c>
      <c r="C55" s="15" t="s">
        <v>330</v>
      </c>
      <c r="D55" s="52" t="s">
        <v>305</v>
      </c>
      <c r="E55" s="58">
        <v>47.94</v>
      </c>
    </row>
    <row r="56" spans="1:5" ht="25.5" x14ac:dyDescent="0.2">
      <c r="A56" s="22" t="s">
        <v>92</v>
      </c>
      <c r="B56" s="27" t="s">
        <v>40</v>
      </c>
      <c r="C56" s="15" t="s">
        <v>331</v>
      </c>
      <c r="D56" s="52" t="s">
        <v>233</v>
      </c>
      <c r="E56" s="58">
        <v>100</v>
      </c>
    </row>
    <row r="57" spans="1:5" x14ac:dyDescent="0.2">
      <c r="A57" s="22" t="s">
        <v>92</v>
      </c>
      <c r="B57" s="27" t="s">
        <v>332</v>
      </c>
      <c r="C57" s="15" t="s">
        <v>333</v>
      </c>
      <c r="D57" s="52" t="s">
        <v>206</v>
      </c>
      <c r="E57" s="58">
        <v>175.31</v>
      </c>
    </row>
    <row r="58" spans="1:5" ht="25.5" x14ac:dyDescent="0.2">
      <c r="A58" s="22" t="s">
        <v>92</v>
      </c>
      <c r="B58" s="27" t="s">
        <v>334</v>
      </c>
      <c r="C58" s="15" t="s">
        <v>335</v>
      </c>
      <c r="D58" s="52" t="s">
        <v>206</v>
      </c>
      <c r="E58" s="58">
        <v>0</v>
      </c>
    </row>
    <row r="59" spans="1:5" ht="25.5" x14ac:dyDescent="0.2">
      <c r="A59" s="22" t="s">
        <v>92</v>
      </c>
      <c r="B59" s="27" t="s">
        <v>336</v>
      </c>
      <c r="C59" s="15" t="s">
        <v>337</v>
      </c>
      <c r="D59" s="52" t="s">
        <v>206</v>
      </c>
      <c r="E59" s="58">
        <v>863.81</v>
      </c>
    </row>
    <row r="60" spans="1:5" ht="25.5" x14ac:dyDescent="0.2">
      <c r="A60" s="22" t="s">
        <v>92</v>
      </c>
      <c r="B60" s="54" t="s">
        <v>313</v>
      </c>
      <c r="C60" s="15" t="s">
        <v>338</v>
      </c>
      <c r="D60" s="52" t="s">
        <v>173</v>
      </c>
      <c r="E60" s="60">
        <v>432</v>
      </c>
    </row>
    <row r="61" spans="1:5" x14ac:dyDescent="0.2">
      <c r="A61" s="22" t="s">
        <v>92</v>
      </c>
      <c r="B61" s="27" t="s">
        <v>339</v>
      </c>
      <c r="C61" s="15" t="s">
        <v>340</v>
      </c>
      <c r="D61" s="52" t="s">
        <v>206</v>
      </c>
      <c r="E61" s="58">
        <v>492.16</v>
      </c>
    </row>
    <row r="62" spans="1:5" ht="25.5" x14ac:dyDescent="0.2">
      <c r="A62" s="22" t="s">
        <v>92</v>
      </c>
      <c r="B62" s="27" t="s">
        <v>341</v>
      </c>
      <c r="C62" s="15" t="s">
        <v>342</v>
      </c>
      <c r="D62" s="52" t="s">
        <v>206</v>
      </c>
      <c r="E62" s="58">
        <v>1334.94</v>
      </c>
    </row>
    <row r="63" spans="1:5" x14ac:dyDescent="0.2">
      <c r="A63" s="22" t="s">
        <v>92</v>
      </c>
      <c r="B63" s="27" t="s">
        <v>253</v>
      </c>
      <c r="C63" s="15" t="s">
        <v>343</v>
      </c>
      <c r="D63" s="52" t="s">
        <v>206</v>
      </c>
      <c r="E63" s="58">
        <v>667.47</v>
      </c>
    </row>
    <row r="64" spans="1:5" x14ac:dyDescent="0.2">
      <c r="A64" s="22" t="s">
        <v>92</v>
      </c>
      <c r="B64" s="27" t="s">
        <v>344</v>
      </c>
      <c r="C64" s="15" t="s">
        <v>340</v>
      </c>
      <c r="D64" s="52" t="s">
        <v>206</v>
      </c>
      <c r="E64" s="58">
        <v>492.16</v>
      </c>
    </row>
    <row r="65" spans="1:5" ht="25.5" x14ac:dyDescent="0.2">
      <c r="A65" s="22" t="s">
        <v>92</v>
      </c>
      <c r="B65" s="27" t="s">
        <v>345</v>
      </c>
      <c r="C65" s="15" t="s">
        <v>346</v>
      </c>
      <c r="D65" s="52" t="s">
        <v>206</v>
      </c>
      <c r="E65" s="58">
        <v>350.62</v>
      </c>
    </row>
    <row r="66" spans="1:5" ht="25.5" x14ac:dyDescent="0.2">
      <c r="A66" s="22" t="s">
        <v>92</v>
      </c>
      <c r="B66" s="27" t="s">
        <v>347</v>
      </c>
      <c r="C66" s="15" t="s">
        <v>348</v>
      </c>
      <c r="D66" s="52" t="s">
        <v>206</v>
      </c>
      <c r="E66" s="58">
        <v>100</v>
      </c>
    </row>
    <row r="67" spans="1:5" x14ac:dyDescent="0.2">
      <c r="A67" s="22" t="s">
        <v>92</v>
      </c>
      <c r="B67" s="27" t="s">
        <v>243</v>
      </c>
      <c r="C67" s="15" t="s">
        <v>349</v>
      </c>
      <c r="D67" s="52" t="s">
        <v>206</v>
      </c>
      <c r="E67" s="58">
        <v>459</v>
      </c>
    </row>
    <row r="68" spans="1:5" x14ac:dyDescent="0.2">
      <c r="A68" s="22" t="s">
        <v>92</v>
      </c>
      <c r="B68" s="27" t="s">
        <v>271</v>
      </c>
      <c r="C68" s="15" t="s">
        <v>350</v>
      </c>
      <c r="D68" s="52" t="s">
        <v>206</v>
      </c>
      <c r="E68" s="58">
        <v>175.31</v>
      </c>
    </row>
    <row r="69" spans="1:5" x14ac:dyDescent="0.2">
      <c r="A69" s="22" t="s">
        <v>92</v>
      </c>
      <c r="B69" s="27" t="s">
        <v>347</v>
      </c>
      <c r="C69" s="15" t="s">
        <v>351</v>
      </c>
      <c r="D69" s="52" t="s">
        <v>206</v>
      </c>
      <c r="E69" s="58">
        <v>455</v>
      </c>
    </row>
    <row r="70" spans="1:5" ht="25.5" x14ac:dyDescent="0.2">
      <c r="A70" s="22" t="s">
        <v>92</v>
      </c>
      <c r="B70" s="27" t="s">
        <v>352</v>
      </c>
      <c r="C70" s="15" t="s">
        <v>353</v>
      </c>
      <c r="D70" s="52" t="s">
        <v>317</v>
      </c>
      <c r="E70" s="58">
        <v>189</v>
      </c>
    </row>
    <row r="71" spans="1:5" x14ac:dyDescent="0.2">
      <c r="A71" s="22" t="s">
        <v>92</v>
      </c>
      <c r="B71" s="27" t="s">
        <v>354</v>
      </c>
      <c r="C71" s="15" t="s">
        <v>355</v>
      </c>
      <c r="D71" s="52" t="s">
        <v>206</v>
      </c>
      <c r="E71" s="61">
        <v>1619.24</v>
      </c>
    </row>
    <row r="72" spans="1:5" ht="25.5" x14ac:dyDescent="0.2">
      <c r="A72" s="22" t="s">
        <v>92</v>
      </c>
      <c r="B72" s="27" t="s">
        <v>356</v>
      </c>
      <c r="C72" s="15" t="s">
        <v>335</v>
      </c>
      <c r="D72" s="52" t="s">
        <v>206</v>
      </c>
      <c r="E72" s="58">
        <v>0</v>
      </c>
    </row>
    <row r="73" spans="1:5" ht="25.5" x14ac:dyDescent="0.2">
      <c r="A73" s="22" t="s">
        <v>92</v>
      </c>
      <c r="B73" s="27" t="s">
        <v>274</v>
      </c>
      <c r="C73" s="15" t="s">
        <v>357</v>
      </c>
      <c r="D73" s="52" t="s">
        <v>206</v>
      </c>
      <c r="E73" s="58">
        <v>1373</v>
      </c>
    </row>
    <row r="74" spans="1:5" ht="26.25" customHeight="1" x14ac:dyDescent="0.2">
      <c r="A74" s="22" t="s">
        <v>92</v>
      </c>
      <c r="B74" s="27" t="s">
        <v>299</v>
      </c>
      <c r="C74" s="15" t="s">
        <v>358</v>
      </c>
      <c r="D74" s="52" t="s">
        <v>206</v>
      </c>
      <c r="E74" s="62">
        <v>1093.31</v>
      </c>
    </row>
    <row r="75" spans="1:5" ht="13.5" customHeight="1" x14ac:dyDescent="0.2">
      <c r="A75" s="22" t="s">
        <v>92</v>
      </c>
      <c r="B75" s="27" t="s">
        <v>40</v>
      </c>
      <c r="C75" s="15" t="s">
        <v>359</v>
      </c>
      <c r="D75" s="52" t="s">
        <v>206</v>
      </c>
      <c r="E75" s="58">
        <v>246.08</v>
      </c>
    </row>
    <row r="76" spans="1:5" ht="25.5" x14ac:dyDescent="0.2">
      <c r="A76" s="22" t="s">
        <v>92</v>
      </c>
      <c r="B76" s="27" t="s">
        <v>360</v>
      </c>
      <c r="C76" s="15" t="s">
        <v>361</v>
      </c>
      <c r="D76" s="52" t="s">
        <v>206</v>
      </c>
      <c r="E76" s="58">
        <v>246.08</v>
      </c>
    </row>
    <row r="77" spans="1:5" ht="25.5" x14ac:dyDescent="0.2">
      <c r="A77" s="22" t="s">
        <v>92</v>
      </c>
      <c r="B77" s="27" t="s">
        <v>362</v>
      </c>
      <c r="C77" s="15" t="s">
        <v>363</v>
      </c>
      <c r="D77" s="52" t="s">
        <v>206</v>
      </c>
      <c r="E77" s="63">
        <v>2303.7399999999998</v>
      </c>
    </row>
    <row r="78" spans="1:5" ht="25.5" x14ac:dyDescent="0.2">
      <c r="A78" s="22" t="s">
        <v>92</v>
      </c>
      <c r="B78" s="27" t="s">
        <v>364</v>
      </c>
      <c r="C78" s="15" t="s">
        <v>365</v>
      </c>
      <c r="D78" s="52" t="s">
        <v>233</v>
      </c>
      <c r="E78" s="58">
        <v>100</v>
      </c>
    </row>
    <row r="79" spans="1:5" ht="25.5" x14ac:dyDescent="0.2">
      <c r="A79" s="22" t="s">
        <v>92</v>
      </c>
      <c r="B79" s="27" t="s">
        <v>366</v>
      </c>
      <c r="C79" s="15" t="s">
        <v>367</v>
      </c>
      <c r="D79" s="52" t="s">
        <v>206</v>
      </c>
      <c r="E79" s="58">
        <v>300</v>
      </c>
    </row>
    <row r="80" spans="1:5" x14ac:dyDescent="0.2">
      <c r="A80" s="22" t="s">
        <v>92</v>
      </c>
      <c r="B80" s="27" t="s">
        <v>332</v>
      </c>
      <c r="C80" s="15" t="s">
        <v>368</v>
      </c>
      <c r="D80" s="52" t="s">
        <v>230</v>
      </c>
      <c r="E80" s="64" t="s">
        <v>316</v>
      </c>
    </row>
    <row r="81" spans="1:9" ht="38.25" x14ac:dyDescent="0.2">
      <c r="A81" s="22" t="s">
        <v>92</v>
      </c>
      <c r="B81" s="27" t="s">
        <v>258</v>
      </c>
      <c r="C81" s="15" t="s">
        <v>369</v>
      </c>
      <c r="D81" s="52" t="s">
        <v>370</v>
      </c>
      <c r="E81" s="58">
        <v>2.54</v>
      </c>
    </row>
    <row r="82" spans="1:9" ht="25.5" x14ac:dyDescent="0.2">
      <c r="A82" s="22" t="s">
        <v>92</v>
      </c>
      <c r="B82" s="27" t="s">
        <v>371</v>
      </c>
      <c r="C82" s="15" t="s">
        <v>372</v>
      </c>
      <c r="D82" s="52" t="s">
        <v>206</v>
      </c>
      <c r="E82" s="63">
        <v>1373</v>
      </c>
    </row>
    <row r="83" spans="1:9" ht="25.5" x14ac:dyDescent="0.2">
      <c r="A83" s="22" t="s">
        <v>92</v>
      </c>
      <c r="B83" s="27" t="s">
        <v>373</v>
      </c>
      <c r="C83" s="15" t="s">
        <v>374</v>
      </c>
      <c r="D83" s="52" t="s">
        <v>375</v>
      </c>
      <c r="E83" s="58">
        <v>5240</v>
      </c>
    </row>
    <row r="84" spans="1:9" x14ac:dyDescent="0.2">
      <c r="A84" s="22" t="s">
        <v>92</v>
      </c>
      <c r="B84" s="27" t="s">
        <v>376</v>
      </c>
      <c r="C84" s="15" t="s">
        <v>377</v>
      </c>
      <c r="D84" s="52" t="s">
        <v>206</v>
      </c>
      <c r="E84" s="58">
        <v>5535</v>
      </c>
    </row>
    <row r="85" spans="1:9" ht="15" x14ac:dyDescent="0.25">
      <c r="D85" s="18" t="s">
        <v>378</v>
      </c>
      <c r="E85" s="55">
        <f>SUM(E11:E84)</f>
        <v>63071.98</v>
      </c>
    </row>
    <row r="86" spans="1:9" x14ac:dyDescent="0.2">
      <c r="D86" s="40" t="s">
        <v>56</v>
      </c>
      <c r="E86" s="19">
        <f>'2017'!E43</f>
        <v>29779.630000000005</v>
      </c>
      <c r="I86" s="19"/>
    </row>
    <row r="87" spans="1:9" x14ac:dyDescent="0.2">
      <c r="D87" s="40" t="s">
        <v>57</v>
      </c>
      <c r="E87" s="19">
        <f>'2018'!E53</f>
        <v>47236.914999999935</v>
      </c>
    </row>
    <row r="88" spans="1:9" x14ac:dyDescent="0.2">
      <c r="D88" s="40" t="s">
        <v>156</v>
      </c>
      <c r="E88" s="19">
        <f>'2019'!E65</f>
        <v>56276.300600000046</v>
      </c>
    </row>
    <row r="89" spans="1:9" x14ac:dyDescent="0.2">
      <c r="D89" s="40" t="s">
        <v>210</v>
      </c>
      <c r="E89" s="19">
        <f>'2020'!E64</f>
        <v>22198.720000000008</v>
      </c>
    </row>
    <row r="90" spans="1:9" x14ac:dyDescent="0.2">
      <c r="D90" s="18" t="s">
        <v>264</v>
      </c>
      <c r="E90" s="17">
        <f>SUM(E85:E89)</f>
        <v>218563.54560000001</v>
      </c>
    </row>
    <row r="91" spans="1:9" x14ac:dyDescent="0.2">
      <c r="D91" s="18" t="s">
        <v>129</v>
      </c>
      <c r="E91" s="17">
        <f>(E90-250000)</f>
        <v>-31436.454399999988</v>
      </c>
    </row>
  </sheetData>
  <pageMargins left="0.7" right="0.7" top="0.75" bottom="0.75" header="0.3" footer="0.3"/>
  <pageSetup paperSize="9" scale="58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2017</vt:lpstr>
      <vt:lpstr>2018</vt:lpstr>
      <vt:lpstr>2019</vt:lpstr>
      <vt:lpstr>2020</vt:lpstr>
      <vt:lpstr>2021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'2017'!Títulos_a_imprimir</vt:lpstr>
      <vt:lpstr>'2018'!Títulos_a_imprimir</vt:lpstr>
      <vt:lpstr>'2019'!Títulos_a_imprimir</vt:lpstr>
      <vt:lpstr>'2020'!Títulos_a_imprimir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García Leyva, Antonio</cp:lastModifiedBy>
  <cp:lastPrinted>2021-01-22T08:28:02Z</cp:lastPrinted>
  <dcterms:created xsi:type="dcterms:W3CDTF">2018-05-17T10:03:01Z</dcterms:created>
  <dcterms:modified xsi:type="dcterms:W3CDTF">2023-03-31T09:01:37Z</dcterms:modified>
</cp:coreProperties>
</file>